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1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'bs'!$A$1:$L$77</definedName>
    <definedName name="_xlnm.Print_Area" localSheetId="3">'cf'!$A$9:$J$107</definedName>
    <definedName name="_xlnm.Print_Area" localSheetId="0">'is'!$A$1:$J$72</definedName>
    <definedName name="_xlnm.Print_Area" localSheetId="2">'sce'!$A$1:$J$52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G3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1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<sst xmlns="http://schemas.openxmlformats.org/spreadsheetml/2006/main" count="231" uniqueCount="175">
  <si>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</si>
  <si>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</si>
  <si>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</si>
  <si>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</si>
  <si>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</si>
  <si>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</si>
  <si>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</si>
  <si>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</si>
  <si>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</si>
  <si>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</si>
  <si>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</si>
  <si>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</si>
  <si>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</si>
  <si>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</si>
  <si>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</si>
  <si>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</si>
  <si>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</si>
  <si>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</si>
  <si>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</si>
  <si>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</si>
  <si>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</si>
  <si>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</si>
  <si>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</si>
  <si>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</si>
  <si>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</si>
  <si>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</si>
  <si>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</si>
  <si>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</si>
  <si>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</si>
  <si>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</si>
  <si>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</si>
  <si>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</si>
  <si>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</si>
  <si>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</si>
  <si>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</si>
  <si>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</si>
  <si>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</si>
  <si>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</si>
  <si>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</si>
  <si>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</si>
  <si>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</si>
  <si>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</si>
  <si>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</si>
  <si>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</si>
  <si>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</si>
  <si>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</si>
  <si>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</si>
  <si>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</si>
  <si>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</si>
  <si>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</si>
  <si>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</si>
  <si>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</si>
  <si>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</si>
  <si>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</si>
  <si>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</si>
  <si>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</si>
  <si>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</si>
  <si>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</si>
  <si>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</si>
  <si>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</si>
  <si>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</si>
  <si>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</si>
  <si>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</si>
  <si>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</si>
  <si>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</si>
  <si>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</si>
  <si>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</si>
  <si>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</si>
  <si>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</si>
  <si>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</si>
  <si>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</si>
  <si>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</si>
  <si>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</si>
  <si>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</si>
  <si>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</si>
  <si>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</si>
  <si>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</si>
  <si>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</si>
  <si>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</si>
  <si>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</si>
  <si>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</si>
  <si>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</si>
  <si>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</si>
  <si>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</si>
  <si>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</si>
  <si>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</si>
  <si>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</si>
  <si>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</si>
  <si>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</si>
  <si>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</si>
  <si>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</si>
  <si>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</si>
  <si>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</si>
  <si>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</si>
  <si>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</si>
  <si>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</si>
  <si>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</si>
  <si>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 xml:space="preserve">EXPLANATORY </t>
  </si>
  <si>
    <t>NOTE PAGE NO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</si>
  <si>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</si>
  <si>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</si>
  <si>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</si>
  <si>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</si>
  <si>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</si>
  <si>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</si>
  <si>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</si>
  <si>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</si>
  <si>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>Balance as at 1 January 2006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</si>
  <si>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</si>
  <si>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</si>
  <si>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</si>
  <si>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</si>
  <si>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</si>
  <si>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</si>
  <si>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</si>
  <si>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</si>
  <si>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</si>
  <si>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</si>
  <si>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</si>
  <si>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</si>
  <si>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</si>
  <si>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Properties Under Development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</si>
  <si>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</si>
  <si>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</si>
  <si>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</si>
  <si>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</si>
  <si>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</si>
  <si>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</si>
  <si>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</si>
  <si>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Other Long Term Liabilities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</si>
  <si>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</si>
  <si>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</si>
  <si>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</si>
  <si>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</si>
  <si>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</si>
  <si>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</si>
  <si>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</si>
  <si>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</si>
  <si>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</si>
  <si>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</si>
  <si>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</si>
  <si>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</si>
  <si>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</si>
  <si>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</si>
  <si>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Proceeds from minority interest on subscription of shares in subsidiary companies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</si>
  <si>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</si>
  <si>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</si>
  <si>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</si>
  <si>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</si>
  <si>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</si>
  <si>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</si>
  <si>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</si>
  <si>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</si>
  <si>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</si>
  <si>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</si>
  <si>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</si>
  <si>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</si>
  <si>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</si>
  <si>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Balance as at 1 January 2007</t>
  </si>
  <si>
    <t>Non-current assets classified as held for sale</t>
  </si>
  <si>
    <t>ended  31 December 2006 and the accompanying explanatory notes attached to the interim financial reports.</t>
  </si>
  <si>
    <t>the year ended  31 December 2006 and the accompanying explanatory notes attached to the interim financial reports.</t>
  </si>
  <si>
    <t>statements for the year ended  31 December 2006 and the accompanying explanatory notes attached to the</t>
  </si>
  <si>
    <t>statements  for  the  year  ended  31 December 2006 and the accompanying explanatory notes attached to the</t>
  </si>
  <si>
    <t>Extraodinary Items</t>
  </si>
  <si>
    <t>Placement of fixed deposits</t>
  </si>
  <si>
    <t>PERIOD ENDED 31 DEC 2007</t>
  </si>
  <si>
    <t>IN EQUITY FOR THE PERIOD ENDED 31 DEC 2007</t>
  </si>
  <si>
    <t>FOR THE PERIOD ENDED 31 DEC 2007</t>
  </si>
  <si>
    <t>Balance as at 31 Dec 2006</t>
  </si>
  <si>
    <t>Balance as at 31 Dec 2007</t>
  </si>
  <si>
    <t>Acquisition of unquoted bonds</t>
  </si>
  <si>
    <t>Properties Development Expenditure</t>
  </si>
  <si>
    <t>21 to 23</t>
  </si>
  <si>
    <t>25 to 26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</si>
</sst>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15" applyNumberFormat="1" applyFont="1" applyAlignment="1">
      <alignment/>
    </xf>
    <xf numFmtId="43" fontId="2" fillId="2" borderId="2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2" fontId="5" fillId="0" borderId="0" xfId="15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4" xfId="15" applyNumberFormat="1" applyFont="1" applyBorder="1" applyAlignment="1">
      <alignment/>
    </xf>
    <xf numFmtId="172" fontId="2" fillId="0" borderId="4" xfId="15" applyNumberFormat="1" applyFont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43" fontId="2" fillId="0" borderId="2" xfId="15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" xfId="15" applyNumberFormat="1" applyFont="1" applyBorder="1" applyAlignment="1">
      <alignment horizontal="right"/>
    </xf>
    <xf numFmtId="172" fontId="2" fillId="0" borderId="4" xfId="15" applyNumberFormat="1" applyFont="1" applyBorder="1" applyAlignment="1">
      <alignment horizontal="right"/>
    </xf>
    <xf numFmtId="172" fontId="0" fillId="0" borderId="0" xfId="15" applyNumberFormat="1" applyAlignment="1">
      <alignment horizontal="right"/>
    </xf>
    <xf numFmtId="172" fontId="2" fillId="0" borderId="0" xfId="15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Fill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NumberFormat="1" applyFont="1" applyBorder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43" fontId="5" fillId="0" borderId="2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5" xfId="15" applyNumberFormat="1" applyFont="1" applyBorder="1" applyAlignment="1">
      <alignment horizontal="right"/>
    </xf>
    <xf numFmtId="172" fontId="2" fillId="0" borderId="5" xfId="15" applyNumberFormat="1" applyFont="1" applyBorder="1" applyAlignment="1">
      <alignment horizontal="right"/>
    </xf>
    <xf numFmtId="172" fontId="5" fillId="0" borderId="0" xfId="15" applyNumberFormat="1" applyFont="1" applyFill="1" applyBorder="1" applyAlignment="1">
      <alignment/>
    </xf>
    <xf numFmtId="172" fontId="5" fillId="0" borderId="5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16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zoomScaleSheetLayoutView="100" workbookViewId="0" topLeftCell="A22">
      <selection activeCell="B41" sqref="B41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3" t="s">
        <v>46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5"/>
      <c r="D6" s="115"/>
      <c r="E6" s="115"/>
      <c r="F6" s="115"/>
      <c r="G6" s="115"/>
      <c r="H6" s="115"/>
      <c r="I6" s="115"/>
      <c r="J6" s="115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68</v>
      </c>
      <c r="B9" s="43"/>
      <c r="C9" s="44"/>
    </row>
    <row r="10" spans="1:3" s="45" customFormat="1" ht="15.75">
      <c r="A10" s="43" t="s">
        <v>166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0" t="s">
        <v>152</v>
      </c>
      <c r="E12" s="110"/>
      <c r="F12" s="110"/>
      <c r="G12" s="15"/>
      <c r="H12" s="110" t="s">
        <v>151</v>
      </c>
      <c r="I12" s="111"/>
      <c r="J12" s="111"/>
    </row>
    <row r="13" spans="1:10" ht="12.75">
      <c r="A13" s="5"/>
      <c r="B13" s="5"/>
      <c r="D13" s="46" t="s">
        <v>1</v>
      </c>
      <c r="E13" s="16"/>
      <c r="F13" s="46" t="s">
        <v>148</v>
      </c>
      <c r="G13" s="15"/>
      <c r="H13" s="46" t="s">
        <v>1</v>
      </c>
      <c r="I13" s="48"/>
      <c r="J13" s="46" t="s">
        <v>148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149</v>
      </c>
      <c r="I15" s="48"/>
      <c r="J15" s="46" t="s">
        <v>150</v>
      </c>
    </row>
    <row r="16" spans="1:10" ht="12.75">
      <c r="A16" s="5"/>
      <c r="B16" s="5"/>
      <c r="D16" s="47">
        <v>39447</v>
      </c>
      <c r="E16" s="17"/>
      <c r="F16" s="47">
        <v>39082</v>
      </c>
      <c r="G16" s="18"/>
      <c r="H16" s="47">
        <f>D16</f>
        <v>39447</v>
      </c>
      <c r="I16" s="17"/>
      <c r="J16" s="47">
        <f>F16</f>
        <v>39082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58170</v>
      </c>
      <c r="E19" s="21"/>
      <c r="F19" s="22">
        <v>69350</v>
      </c>
      <c r="G19" s="21"/>
      <c r="H19" s="75">
        <v>272012</v>
      </c>
      <c r="I19" s="21"/>
      <c r="J19" s="22">
        <v>185018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45</v>
      </c>
      <c r="B21" s="23"/>
      <c r="C21" s="5"/>
      <c r="D21" s="75">
        <v>-56710</v>
      </c>
      <c r="E21" s="9"/>
      <c r="F21" s="22">
        <v>-65669</v>
      </c>
      <c r="G21" s="21"/>
      <c r="H21" s="75">
        <v>-260740</v>
      </c>
      <c r="I21" s="21"/>
      <c r="J21" s="22">
        <v>-161878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505</v>
      </c>
      <c r="E23" s="21"/>
      <c r="F23" s="22">
        <v>76</v>
      </c>
      <c r="G23" s="21"/>
      <c r="H23" s="75">
        <v>13904</v>
      </c>
      <c r="I23" s="21"/>
      <c r="J23" s="22">
        <v>4721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1965</v>
      </c>
      <c r="E26" s="21"/>
      <c r="F26" s="21">
        <f>+SUM(F19:F24)</f>
        <v>3757</v>
      </c>
      <c r="G26" s="21"/>
      <c r="H26" s="75">
        <f>+SUM(H19:H24)</f>
        <v>25176</v>
      </c>
      <c r="I26" s="21"/>
      <c r="J26" s="21">
        <f>+SUM(J19:J24)</f>
        <v>27861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-4189</v>
      </c>
      <c r="E28" s="9"/>
      <c r="F28" s="22">
        <v>-3672</v>
      </c>
      <c r="G28" s="9"/>
      <c r="H28" s="75">
        <v>-16174</v>
      </c>
      <c r="I28" s="21"/>
      <c r="J28" s="22">
        <v>-16209</v>
      </c>
    </row>
    <row r="29" spans="1:10" ht="12.75">
      <c r="A29" s="23" t="s">
        <v>71</v>
      </c>
      <c r="B29" s="23"/>
      <c r="C29" s="5"/>
      <c r="D29" s="75">
        <v>84</v>
      </c>
      <c r="E29" s="9"/>
      <c r="F29" s="22">
        <v>0</v>
      </c>
      <c r="G29" s="9"/>
      <c r="H29" s="75">
        <v>199</v>
      </c>
      <c r="I29" s="21"/>
      <c r="J29" s="22">
        <v>0</v>
      </c>
    </row>
    <row r="30" spans="1:10" ht="12.75">
      <c r="A30" s="23" t="s">
        <v>69</v>
      </c>
      <c r="B30" s="23"/>
      <c r="C30" s="5"/>
      <c r="D30" s="75">
        <v>0</v>
      </c>
      <c r="E30" s="9"/>
      <c r="F30" s="22">
        <v>-2</v>
      </c>
      <c r="G30" s="9"/>
      <c r="H30" s="75">
        <v>0</v>
      </c>
      <c r="I30" s="21"/>
      <c r="J30" s="22">
        <v>-4</v>
      </c>
    </row>
    <row r="31" spans="1:10" ht="6" customHeight="1">
      <c r="A31" s="15"/>
      <c r="B31" s="15"/>
      <c r="C31" s="5"/>
      <c r="D31" s="95"/>
      <c r="E31" s="21"/>
      <c r="F31" s="24"/>
      <c r="G31" s="21"/>
      <c r="H31" s="95"/>
      <c r="I31" s="21"/>
      <c r="J31" s="24"/>
    </row>
    <row r="32" spans="1:10" ht="6" customHeight="1">
      <c r="A32" s="15"/>
      <c r="B32" s="15"/>
      <c r="C32" s="5"/>
      <c r="D32" s="75"/>
      <c r="E32" s="21"/>
      <c r="F32" s="22"/>
      <c r="G32" s="21"/>
      <c r="H32" s="75"/>
      <c r="I32" s="21"/>
      <c r="J32" s="22"/>
    </row>
    <row r="33" spans="1:10" ht="12.75" hidden="1">
      <c r="A33" s="25" t="s">
        <v>81</v>
      </c>
      <c r="B33" s="23"/>
      <c r="C33" s="5"/>
      <c r="D33" s="75">
        <f>+SUM(D26:D31)</f>
        <v>-2140</v>
      </c>
      <c r="E33" s="9"/>
      <c r="F33" s="21">
        <f>+SUM(F26:F31)</f>
        <v>83</v>
      </c>
      <c r="G33" s="9"/>
      <c r="H33" s="75">
        <f>+SUM(H26:H31)</f>
        <v>9201</v>
      </c>
      <c r="I33" s="9"/>
      <c r="J33" s="21">
        <f>+SUM(J26:J31)</f>
        <v>11648</v>
      </c>
    </row>
    <row r="34" spans="1:10" ht="6" customHeight="1" hidden="1">
      <c r="A34" s="15"/>
      <c r="B34" s="15"/>
      <c r="C34" s="5"/>
      <c r="D34" s="75"/>
      <c r="E34" s="21"/>
      <c r="F34" s="22"/>
      <c r="G34" s="21"/>
      <c r="H34" s="75"/>
      <c r="I34" s="21"/>
      <c r="J34" s="22"/>
    </row>
    <row r="35" spans="1:10" ht="12.75" hidden="1">
      <c r="A35" s="23" t="s">
        <v>80</v>
      </c>
      <c r="B35" s="23"/>
      <c r="C35" s="5"/>
      <c r="D35" s="75">
        <v>0</v>
      </c>
      <c r="E35" s="9"/>
      <c r="F35" s="22">
        <v>0</v>
      </c>
      <c r="G35" s="9"/>
      <c r="H35" s="75">
        <v>0</v>
      </c>
      <c r="I35" s="21"/>
      <c r="J35" s="22">
        <v>0</v>
      </c>
    </row>
    <row r="36" spans="1:10" ht="6" customHeight="1" hidden="1">
      <c r="A36" s="15"/>
      <c r="B36" s="15"/>
      <c r="C36" s="5"/>
      <c r="D36" s="95"/>
      <c r="E36" s="21"/>
      <c r="F36" s="24"/>
      <c r="G36" s="21"/>
      <c r="H36" s="95"/>
      <c r="I36" s="21"/>
      <c r="J36" s="24"/>
    </row>
    <row r="37" spans="1:10" ht="6" customHeight="1" hidden="1">
      <c r="A37" s="15"/>
      <c r="B37" s="15"/>
      <c r="C37" s="5"/>
      <c r="D37" s="75"/>
      <c r="E37" s="21"/>
      <c r="F37" s="22"/>
      <c r="G37" s="21"/>
      <c r="H37" s="75"/>
      <c r="I37" s="21"/>
      <c r="J37" s="22"/>
    </row>
    <row r="38" spans="1:11" ht="12.75">
      <c r="A38" s="25" t="s">
        <v>27</v>
      </c>
      <c r="B38" s="25"/>
      <c r="C38" s="5"/>
      <c r="D38" s="76">
        <f>+SUM(D33:D36)</f>
        <v>-2140</v>
      </c>
      <c r="E38" s="9"/>
      <c r="F38" s="9">
        <f>+SUM(F33:F36)</f>
        <v>83</v>
      </c>
      <c r="G38" s="9"/>
      <c r="H38" s="76">
        <f>+SUM(H33:H36)</f>
        <v>9201</v>
      </c>
      <c r="I38" s="9"/>
      <c r="J38" s="9">
        <f>+SUM(J33:J36)</f>
        <v>11648</v>
      </c>
      <c r="K38" s="73" t="s">
        <v>96</v>
      </c>
    </row>
    <row r="39" spans="1:10" ht="6" customHeight="1">
      <c r="A39" s="15"/>
      <c r="B39" s="15"/>
      <c r="C39" s="5"/>
      <c r="D39" s="75"/>
      <c r="E39" s="21"/>
      <c r="F39" s="22"/>
      <c r="G39" s="21"/>
      <c r="H39" s="75"/>
      <c r="I39" s="21"/>
      <c r="J39" s="22"/>
    </row>
    <row r="40" spans="1:10" ht="12.75">
      <c r="A40" s="23" t="s">
        <v>28</v>
      </c>
      <c r="B40" s="23"/>
      <c r="C40" s="5"/>
      <c r="D40" s="75">
        <v>115</v>
      </c>
      <c r="E40" s="21"/>
      <c r="F40" s="22">
        <v>-513</v>
      </c>
      <c r="G40" s="21"/>
      <c r="H40" s="75">
        <v>-151</v>
      </c>
      <c r="I40" s="21"/>
      <c r="J40" s="22">
        <v>-1141</v>
      </c>
    </row>
    <row r="41" spans="1:10" ht="12.75">
      <c r="A41" s="23" t="s">
        <v>164</v>
      </c>
      <c r="B41" s="23"/>
      <c r="C41" s="5"/>
      <c r="D41" s="75"/>
      <c r="E41" s="21"/>
      <c r="F41" s="22"/>
      <c r="G41" s="21"/>
      <c r="H41" s="75"/>
      <c r="I41" s="21"/>
      <c r="J41" s="22"/>
    </row>
    <row r="42" spans="1:10" ht="6" customHeight="1">
      <c r="A42" s="15"/>
      <c r="B42" s="15"/>
      <c r="C42" s="5"/>
      <c r="D42" s="95"/>
      <c r="E42" s="21"/>
      <c r="F42" s="24"/>
      <c r="G42" s="21"/>
      <c r="H42" s="95"/>
      <c r="I42" s="21"/>
      <c r="J42" s="24"/>
    </row>
    <row r="43" spans="1:10" ht="6" customHeight="1">
      <c r="A43" s="15"/>
      <c r="B43" s="15"/>
      <c r="C43" s="5"/>
      <c r="D43" s="75"/>
      <c r="E43" s="21"/>
      <c r="F43" s="22"/>
      <c r="G43" s="21"/>
      <c r="H43" s="75"/>
      <c r="I43" s="21"/>
      <c r="J43" s="22"/>
    </row>
    <row r="44" spans="1:10" ht="12.75">
      <c r="A44" s="25" t="s">
        <v>110</v>
      </c>
      <c r="B44" s="25"/>
      <c r="C44" s="5"/>
      <c r="D44" s="76">
        <f>+SUM(D38:D42)</f>
        <v>-2025</v>
      </c>
      <c r="E44" s="9"/>
      <c r="F44" s="9">
        <f>+SUM(F38:F42)</f>
        <v>-430</v>
      </c>
      <c r="G44" s="9"/>
      <c r="H44" s="76">
        <f>+SUM(H38:H42)</f>
        <v>9050</v>
      </c>
      <c r="I44" s="9"/>
      <c r="J44" s="9">
        <f>+SUM(J38:J42)</f>
        <v>10507</v>
      </c>
    </row>
    <row r="45" spans="1:10" ht="6" customHeight="1" thickBot="1">
      <c r="A45" s="15"/>
      <c r="B45" s="15"/>
      <c r="C45" s="5"/>
      <c r="D45" s="90"/>
      <c r="E45" s="21"/>
      <c r="F45" s="52"/>
      <c r="G45" s="21"/>
      <c r="H45" s="90"/>
      <c r="I45" s="21"/>
      <c r="J45" s="52"/>
    </row>
    <row r="46" spans="1:3" ht="13.5" thickTop="1">
      <c r="A46" s="23"/>
      <c r="B46" s="23"/>
      <c r="C46" s="5"/>
    </row>
    <row r="47" spans="1:10" ht="12.75">
      <c r="A47" s="23"/>
      <c r="B47" s="23"/>
      <c r="C47" s="5"/>
      <c r="D47" s="75"/>
      <c r="E47" s="21"/>
      <c r="F47" s="22"/>
      <c r="G47" s="21"/>
      <c r="H47" s="75"/>
      <c r="I47" s="21"/>
      <c r="J47" s="22"/>
    </row>
    <row r="48" spans="1:10" ht="12.75">
      <c r="A48" s="23" t="s">
        <v>108</v>
      </c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109</v>
      </c>
      <c r="B49" s="23"/>
      <c r="C49" s="5"/>
      <c r="D49" s="75">
        <v>-1847</v>
      </c>
      <c r="E49" s="21"/>
      <c r="F49" s="22">
        <v>-381</v>
      </c>
      <c r="G49" s="21"/>
      <c r="H49" s="75">
        <v>9237</v>
      </c>
      <c r="I49" s="21"/>
      <c r="J49" s="22">
        <v>10571</v>
      </c>
    </row>
    <row r="50" spans="1:10" ht="12.75">
      <c r="A50" s="23" t="s">
        <v>29</v>
      </c>
      <c r="B50" s="23"/>
      <c r="C50" s="5"/>
      <c r="D50" s="75">
        <v>-178</v>
      </c>
      <c r="E50" s="21"/>
      <c r="F50" s="22">
        <v>-49</v>
      </c>
      <c r="G50" s="21"/>
      <c r="H50" s="75">
        <v>-187</v>
      </c>
      <c r="I50" s="21"/>
      <c r="J50" s="22">
        <v>-64</v>
      </c>
    </row>
    <row r="51" spans="1:10" ht="12.75">
      <c r="A51" s="23"/>
      <c r="B51" s="23"/>
      <c r="C51" s="5"/>
      <c r="D51" s="75"/>
      <c r="E51" s="21"/>
      <c r="F51" s="22"/>
      <c r="G51" s="21"/>
      <c r="H51" s="75"/>
      <c r="I51" s="21"/>
      <c r="J51" s="22"/>
    </row>
    <row r="52" spans="1:10" ht="6" customHeight="1">
      <c r="A52" s="15"/>
      <c r="B52" s="15"/>
      <c r="C52" s="5"/>
      <c r="D52" s="95"/>
      <c r="E52" s="21"/>
      <c r="F52" s="24"/>
      <c r="G52" s="21"/>
      <c r="H52" s="95"/>
      <c r="I52" s="21"/>
      <c r="J52" s="24"/>
    </row>
    <row r="53" spans="1:10" ht="12.75">
      <c r="A53" s="25"/>
      <c r="B53" s="25"/>
      <c r="C53" s="5"/>
      <c r="D53" s="75">
        <f>SUM(D49:D52)</f>
        <v>-2025</v>
      </c>
      <c r="E53" s="21"/>
      <c r="F53" s="21">
        <f>SUM(F49:F52)</f>
        <v>-430</v>
      </c>
      <c r="G53" s="21"/>
      <c r="H53" s="75">
        <f>SUM(H49:H52)</f>
        <v>9050</v>
      </c>
      <c r="I53" s="21"/>
      <c r="J53" s="21">
        <f>SUM(J49:J52)</f>
        <v>10507</v>
      </c>
    </row>
    <row r="54" spans="1:10" ht="6" customHeight="1" thickBot="1">
      <c r="A54" s="15"/>
      <c r="B54" s="15"/>
      <c r="C54" s="5"/>
      <c r="D54" s="90"/>
      <c r="E54" s="21"/>
      <c r="F54" s="52"/>
      <c r="G54" s="21"/>
      <c r="H54" s="90"/>
      <c r="I54" s="21"/>
      <c r="J54" s="52"/>
    </row>
    <row r="55" spans="1:10" ht="6" customHeight="1" thickTop="1">
      <c r="A55" s="15"/>
      <c r="B55" s="15"/>
      <c r="C55" s="5"/>
      <c r="D55" s="75"/>
      <c r="E55" s="21"/>
      <c r="F55" s="22"/>
      <c r="G55" s="21"/>
      <c r="H55" s="75"/>
      <c r="I55" s="21"/>
      <c r="J55" s="22"/>
    </row>
    <row r="56" spans="1:10" ht="12.75">
      <c r="A56" s="25"/>
      <c r="B56" s="25"/>
      <c r="C56" s="5"/>
      <c r="D56" s="76"/>
      <c r="E56" s="9"/>
      <c r="F56" s="10"/>
      <c r="G56" s="9"/>
      <c r="H56" s="76"/>
      <c r="I56" s="9"/>
      <c r="J56" s="9"/>
    </row>
    <row r="57" spans="1:10" ht="12.75">
      <c r="A57" s="25" t="s">
        <v>75</v>
      </c>
      <c r="B57" s="25"/>
      <c r="C57" s="5"/>
      <c r="D57" s="76"/>
      <c r="E57" s="9"/>
      <c r="F57" s="10"/>
      <c r="G57" s="9"/>
      <c r="H57" s="76"/>
      <c r="I57" s="9"/>
      <c r="J57" s="9"/>
    </row>
    <row r="58" spans="1:10" ht="6" customHeight="1">
      <c r="A58" s="15"/>
      <c r="B58" s="15"/>
      <c r="C58" s="5"/>
      <c r="D58" s="75"/>
      <c r="E58" s="21"/>
      <c r="F58" s="22"/>
      <c r="G58" s="21"/>
      <c r="H58" s="75"/>
      <c r="I58" s="21"/>
      <c r="J58" s="21"/>
    </row>
    <row r="59" spans="1:10" ht="13.5" thickBot="1">
      <c r="A59" s="26" t="s">
        <v>6</v>
      </c>
      <c r="B59" s="27" t="s">
        <v>66</v>
      </c>
      <c r="C59" s="5"/>
      <c r="D59" s="96">
        <v>-1.17</v>
      </c>
      <c r="E59" s="28"/>
      <c r="F59" s="55">
        <f>+F49*1000/146157424*100</f>
        <v>-0.2606778291330586</v>
      </c>
      <c r="G59" s="30"/>
      <c r="H59" s="96">
        <v>5.83</v>
      </c>
      <c r="I59" s="30"/>
      <c r="J59" s="55">
        <v>7.23</v>
      </c>
    </row>
    <row r="60" spans="1:10" ht="6" customHeight="1">
      <c r="A60" s="15"/>
      <c r="B60" s="15"/>
      <c r="C60" s="5"/>
      <c r="D60" s="75"/>
      <c r="E60" s="21"/>
      <c r="F60" s="22"/>
      <c r="G60" s="21"/>
      <c r="H60" s="75"/>
      <c r="I60" s="21"/>
      <c r="J60" s="21"/>
    </row>
    <row r="61" spans="1:10" ht="13.5" thickBot="1">
      <c r="A61" s="26" t="s">
        <v>7</v>
      </c>
      <c r="B61" s="27" t="s">
        <v>67</v>
      </c>
      <c r="C61" s="5"/>
      <c r="D61" s="96">
        <f>+D59</f>
        <v>-1.17</v>
      </c>
      <c r="E61" s="28"/>
      <c r="F61" s="32">
        <f>+F59</f>
        <v>-0.2606778291330586</v>
      </c>
      <c r="G61" s="28"/>
      <c r="H61" s="96">
        <f>+H59</f>
        <v>5.83</v>
      </c>
      <c r="I61" s="28"/>
      <c r="J61" s="32">
        <f>+J59</f>
        <v>7.23</v>
      </c>
    </row>
    <row r="62" spans="1:10" ht="12.75">
      <c r="A62" s="5"/>
      <c r="B62" s="5"/>
      <c r="C62" s="5"/>
      <c r="D62" s="94"/>
      <c r="E62" s="28"/>
      <c r="F62" s="33"/>
      <c r="G62" s="28"/>
      <c r="H62" s="94"/>
      <c r="I62" s="28"/>
      <c r="J62" s="33"/>
    </row>
    <row r="63" spans="1:10" ht="12.75" hidden="1">
      <c r="A63" s="25" t="s">
        <v>56</v>
      </c>
      <c r="B63" s="25"/>
      <c r="C63" s="5"/>
      <c r="D63" s="9"/>
      <c r="E63" s="9"/>
      <c r="F63" s="10"/>
      <c r="G63" s="9"/>
      <c r="H63" s="76"/>
      <c r="I63" s="9"/>
      <c r="J63" s="9"/>
    </row>
    <row r="64" spans="1:10" ht="6" customHeight="1" hidden="1">
      <c r="A64" s="15"/>
      <c r="B64" s="15"/>
      <c r="C64" s="5"/>
      <c r="D64" s="21"/>
      <c r="E64" s="21"/>
      <c r="F64" s="22"/>
      <c r="G64" s="21"/>
      <c r="H64" s="75"/>
      <c r="I64" s="21"/>
      <c r="J64" s="21"/>
    </row>
    <row r="65" spans="1:10" ht="13.5" hidden="1" thickBot="1">
      <c r="A65" s="26" t="s">
        <v>6</v>
      </c>
      <c r="B65" s="27" t="s">
        <v>153</v>
      </c>
      <c r="C65" s="5"/>
      <c r="D65" s="55">
        <f>+(D53)*1000/132870424*100</f>
        <v>-1.5240411967075531</v>
      </c>
      <c r="E65" s="28"/>
      <c r="F65" s="29">
        <v>0</v>
      </c>
      <c r="G65" s="30"/>
      <c r="H65" s="96">
        <f>+(H53)*1000/132870424*100</f>
        <v>6.811147076643633</v>
      </c>
      <c r="I65" s="30"/>
      <c r="J65" s="55">
        <v>0</v>
      </c>
    </row>
    <row r="66" spans="1:10" ht="6" customHeight="1" hidden="1">
      <c r="A66" s="15"/>
      <c r="B66" s="15"/>
      <c r="C66" s="5"/>
      <c r="D66" s="21"/>
      <c r="E66" s="21"/>
      <c r="F66" s="22"/>
      <c r="G66" s="21"/>
      <c r="H66" s="97"/>
      <c r="I66" s="21"/>
      <c r="J66" s="53"/>
    </row>
    <row r="67" spans="1:10" ht="13.5" hidden="1" thickBot="1">
      <c r="A67" s="26" t="s">
        <v>7</v>
      </c>
      <c r="B67" s="27" t="s">
        <v>67</v>
      </c>
      <c r="C67" s="5"/>
      <c r="D67" s="55">
        <f>+D65</f>
        <v>-1.5240411967075531</v>
      </c>
      <c r="E67" s="28"/>
      <c r="F67" s="31">
        <v>0</v>
      </c>
      <c r="G67" s="28"/>
      <c r="H67" s="98">
        <f>+H65</f>
        <v>6.811147076643633</v>
      </c>
      <c r="I67" s="28"/>
      <c r="J67" s="54">
        <v>0</v>
      </c>
    </row>
    <row r="68" spans="1:10" ht="12.75" hidden="1">
      <c r="A68" s="5"/>
      <c r="B68" s="5"/>
      <c r="C68" s="5"/>
      <c r="D68" s="33"/>
      <c r="E68" s="28"/>
      <c r="F68" s="33"/>
      <c r="G68" s="28"/>
      <c r="H68" s="94"/>
      <c r="I68" s="28"/>
      <c r="J68" s="33"/>
    </row>
    <row r="69" spans="1:10" ht="12.75">
      <c r="A69" s="5"/>
      <c r="B69" s="5"/>
      <c r="C69" s="5"/>
      <c r="D69" s="33"/>
      <c r="E69" s="28"/>
      <c r="F69" s="33"/>
      <c r="G69" s="28"/>
      <c r="H69" s="94"/>
      <c r="I69" s="28"/>
      <c r="J69" s="30"/>
    </row>
    <row r="70" spans="1:10" ht="12.75">
      <c r="A70" s="27" t="s">
        <v>140</v>
      </c>
      <c r="B70" s="27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163</v>
      </c>
      <c r="B71" s="5"/>
      <c r="C71" s="5"/>
      <c r="D71" s="28"/>
      <c r="E71" s="28"/>
      <c r="F71" s="34"/>
      <c r="G71" s="28"/>
      <c r="H71" s="93"/>
      <c r="I71" s="28"/>
      <c r="J71" s="30"/>
    </row>
    <row r="72" spans="1:10" ht="12.75">
      <c r="A72" s="27" t="s">
        <v>55</v>
      </c>
      <c r="B72" s="5"/>
      <c r="D72" s="35"/>
      <c r="E72" s="9"/>
      <c r="F72" s="10"/>
      <c r="G72" s="9"/>
      <c r="H72" s="76"/>
      <c r="I72" s="9"/>
      <c r="J72" s="9"/>
    </row>
    <row r="73" spans="4:10" ht="12.75">
      <c r="D73" s="9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9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SheetLayoutView="100" workbookViewId="0" topLeftCell="A1">
      <selection activeCell="D14" sqref="D14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14.421875" style="4" hidden="1" customWidth="1"/>
    <col min="4" max="4" width="4.7109375" style="4" customWidth="1"/>
    <col min="5" max="5" width="12.7109375" style="15" customWidth="1"/>
    <col min="6" max="6" width="2.7109375" style="4" customWidth="1"/>
    <col min="7" max="7" width="12.7109375" style="4" hidden="1" customWidth="1"/>
    <col min="8" max="8" width="2.7109375" style="4" hidden="1" customWidth="1"/>
    <col min="9" max="9" width="5.7109375" style="4" hidden="1" customWidth="1"/>
    <col min="10" max="10" width="12.7109375" style="4" customWidth="1"/>
    <col min="11" max="11" width="1.7109375" style="4" customWidth="1"/>
    <col min="12" max="12" width="5.140625" style="4" customWidth="1"/>
    <col min="13" max="16384" width="9.140625" style="4" customWidth="1"/>
  </cols>
  <sheetData>
    <row r="1" spans="1:12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3" t="s">
        <v>46</v>
      </c>
      <c r="B2" s="12"/>
      <c r="C2" s="13"/>
      <c r="D2" s="13"/>
      <c r="E2" s="11"/>
      <c r="F2" s="13"/>
      <c r="G2" s="13"/>
      <c r="H2" s="13"/>
      <c r="I2" s="13"/>
      <c r="J2" s="13"/>
      <c r="K2" s="13"/>
      <c r="L2" s="13"/>
    </row>
    <row r="3" spans="1:12" ht="12.75">
      <c r="A3" s="13" t="s">
        <v>21</v>
      </c>
      <c r="B3" s="11"/>
      <c r="C3" s="13"/>
      <c r="D3" s="13"/>
      <c r="E3" s="11"/>
      <c r="F3" s="13"/>
      <c r="G3" s="13"/>
      <c r="H3" s="13"/>
      <c r="I3" s="13"/>
      <c r="J3" s="13"/>
      <c r="K3" s="13"/>
      <c r="L3" s="13"/>
    </row>
    <row r="4" spans="1:12" s="38" customFormat="1" ht="12.75">
      <c r="A4" s="36"/>
      <c r="B4" s="37"/>
      <c r="C4" s="36"/>
      <c r="D4" s="36"/>
      <c r="E4" s="37"/>
      <c r="F4" s="36"/>
      <c r="G4" s="36"/>
      <c r="H4" s="36"/>
      <c r="I4" s="36"/>
      <c r="J4" s="36"/>
      <c r="K4" s="36"/>
      <c r="L4" s="36"/>
    </row>
    <row r="5" spans="1:12" s="19" customFormat="1" ht="12.75">
      <c r="A5" s="40"/>
      <c r="B5" s="40"/>
      <c r="C5" s="39"/>
      <c r="D5" s="39"/>
      <c r="E5" s="40"/>
      <c r="F5" s="39"/>
      <c r="G5" s="39"/>
      <c r="H5" s="39"/>
      <c r="I5" s="39"/>
      <c r="J5" s="39"/>
      <c r="K5" s="39"/>
      <c r="L5" s="39"/>
    </row>
    <row r="6" spans="1:12" s="19" customFormat="1" ht="18.75">
      <c r="A6" s="114" t="s">
        <v>30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5" s="38" customFormat="1" ht="12.75">
      <c r="A7" s="41"/>
      <c r="B7" s="41"/>
      <c r="C7" s="42"/>
      <c r="D7" s="42"/>
      <c r="E7" s="88"/>
    </row>
    <row r="8" spans="1:4" ht="12.75">
      <c r="A8" s="14"/>
      <c r="B8" s="14"/>
      <c r="C8" s="6"/>
      <c r="D8" s="6"/>
    </row>
    <row r="9" spans="1:5" s="45" customFormat="1" ht="15.75">
      <c r="A9" s="43" t="s">
        <v>47</v>
      </c>
      <c r="B9" s="43"/>
      <c r="C9" s="44"/>
      <c r="D9" s="44"/>
      <c r="E9" s="89"/>
    </row>
    <row r="10" ht="12.75"/>
    <row r="11" spans="3:10" s="50" customFormat="1" ht="12.75">
      <c r="C11" s="20" t="s">
        <v>96</v>
      </c>
      <c r="E11" s="49" t="s">
        <v>50</v>
      </c>
      <c r="G11" s="49" t="s">
        <v>50</v>
      </c>
      <c r="J11" s="50" t="s">
        <v>48</v>
      </c>
    </row>
    <row r="12" spans="3:10" s="50" customFormat="1" ht="12.75">
      <c r="C12" s="20" t="s">
        <v>96</v>
      </c>
      <c r="E12" s="49" t="s">
        <v>49</v>
      </c>
      <c r="G12" s="49" t="s">
        <v>49</v>
      </c>
      <c r="J12" s="50" t="s">
        <v>49</v>
      </c>
    </row>
    <row r="13" spans="3:11" ht="12.75">
      <c r="C13" s="20" t="s">
        <v>97</v>
      </c>
      <c r="E13" s="47">
        <v>39447</v>
      </c>
      <c r="F13" s="50"/>
      <c r="G13" s="47">
        <v>37894</v>
      </c>
      <c r="H13" s="50"/>
      <c r="J13" s="77">
        <v>39082</v>
      </c>
      <c r="K13" s="46"/>
    </row>
    <row r="14" spans="3:11" ht="12.75">
      <c r="C14" s="20" t="s">
        <v>98</v>
      </c>
      <c r="E14" s="49" t="s">
        <v>0</v>
      </c>
      <c r="F14" s="50"/>
      <c r="G14" s="49" t="s">
        <v>0</v>
      </c>
      <c r="H14" s="50"/>
      <c r="J14" s="48" t="s">
        <v>0</v>
      </c>
      <c r="K14" s="46"/>
    </row>
    <row r="15" spans="1:11" ht="12.75" customHeight="1">
      <c r="A15" s="15" t="s">
        <v>113</v>
      </c>
      <c r="E15" s="49"/>
      <c r="F15" s="50"/>
      <c r="G15" s="49"/>
      <c r="H15" s="50"/>
      <c r="J15" s="48"/>
      <c r="K15" s="46"/>
    </row>
    <row r="16" spans="1:11" ht="12.75" customHeight="1">
      <c r="A16" s="15" t="s">
        <v>111</v>
      </c>
      <c r="E16" s="49"/>
      <c r="F16" s="50"/>
      <c r="G16" s="49"/>
      <c r="H16" s="50"/>
      <c r="J16" s="48"/>
      <c r="K16" s="46"/>
    </row>
    <row r="17" spans="1:11" ht="12.75" customHeight="1">
      <c r="A17" s="4" t="s">
        <v>116</v>
      </c>
      <c r="C17" s="20">
        <v>20</v>
      </c>
      <c r="E17" s="83">
        <v>279861</v>
      </c>
      <c r="F17" s="50"/>
      <c r="G17" s="57">
        <v>23127</v>
      </c>
      <c r="H17" s="50"/>
      <c r="I17" s="57"/>
      <c r="J17" s="57">
        <v>208149</v>
      </c>
      <c r="K17" s="57"/>
    </row>
    <row r="18" spans="1:12" ht="12.75" customHeight="1">
      <c r="A18" s="4" t="s">
        <v>118</v>
      </c>
      <c r="E18" s="83">
        <v>0</v>
      </c>
      <c r="F18" s="50"/>
      <c r="G18" s="57">
        <v>1335</v>
      </c>
      <c r="H18" s="50"/>
      <c r="I18" s="57"/>
      <c r="J18" s="57">
        <v>0</v>
      </c>
      <c r="K18" s="57"/>
      <c r="L18" s="73"/>
    </row>
    <row r="19" spans="1:11" ht="12.75" customHeight="1">
      <c r="A19" s="4" t="s">
        <v>119</v>
      </c>
      <c r="E19" s="83">
        <v>0</v>
      </c>
      <c r="F19" s="50"/>
      <c r="G19" s="57">
        <v>-2488</v>
      </c>
      <c r="H19" s="50"/>
      <c r="I19" s="57"/>
      <c r="J19" s="57">
        <v>0</v>
      </c>
      <c r="K19" s="57"/>
    </row>
    <row r="20" spans="1:11" ht="12.75" customHeight="1">
      <c r="A20" s="4" t="s">
        <v>120</v>
      </c>
      <c r="E20" s="79">
        <v>12000</v>
      </c>
      <c r="F20" s="50"/>
      <c r="G20" s="57">
        <v>0</v>
      </c>
      <c r="H20" s="50"/>
      <c r="I20" s="57"/>
      <c r="J20" s="65">
        <v>10000</v>
      </c>
      <c r="K20" s="57"/>
    </row>
    <row r="21" spans="1:13" ht="12.75" customHeight="1">
      <c r="A21" s="4" t="s">
        <v>121</v>
      </c>
      <c r="E21" s="79">
        <v>0</v>
      </c>
      <c r="F21" s="50"/>
      <c r="G21" s="57">
        <v>0</v>
      </c>
      <c r="H21" s="50"/>
      <c r="I21" s="57"/>
      <c r="J21" s="65">
        <v>110</v>
      </c>
      <c r="K21" s="57"/>
      <c r="M21" s="73"/>
    </row>
    <row r="22" spans="1:11" ht="12.75" customHeight="1">
      <c r="A22" s="4" t="s">
        <v>117</v>
      </c>
      <c r="E22" s="83">
        <v>55619</v>
      </c>
      <c r="F22" s="50"/>
      <c r="G22" s="57">
        <v>49485</v>
      </c>
      <c r="H22" s="50"/>
      <c r="I22" s="57"/>
      <c r="J22" s="57">
        <v>55604</v>
      </c>
      <c r="K22" s="57"/>
    </row>
    <row r="23" spans="1:11" ht="12.75" customHeight="1">
      <c r="A23" s="4" t="s">
        <v>102</v>
      </c>
      <c r="C23" s="20"/>
      <c r="E23" s="62">
        <v>19356</v>
      </c>
      <c r="F23" s="48"/>
      <c r="G23" s="58"/>
      <c r="H23" s="48"/>
      <c r="I23" s="58"/>
      <c r="J23" s="58">
        <v>9543</v>
      </c>
      <c r="K23" s="59"/>
    </row>
    <row r="24" ht="12.75"/>
    <row r="25" spans="5:13" ht="12.75" customHeight="1">
      <c r="E25" s="101">
        <f>SUM(E17:E24)</f>
        <v>366836</v>
      </c>
      <c r="F25" s="50"/>
      <c r="G25" s="57"/>
      <c r="H25" s="50"/>
      <c r="I25" s="57"/>
      <c r="J25" s="102">
        <f>SUM(J17:J24)</f>
        <v>283406</v>
      </c>
      <c r="K25" s="57"/>
      <c r="M25" s="73"/>
    </row>
    <row r="26" spans="5:13" ht="12.75" customHeight="1">
      <c r="E26" s="79"/>
      <c r="F26" s="50"/>
      <c r="G26" s="57"/>
      <c r="H26" s="50"/>
      <c r="I26" s="57"/>
      <c r="J26" s="65"/>
      <c r="K26" s="57"/>
      <c r="M26" s="73"/>
    </row>
    <row r="27" spans="1:11" ht="12.75" customHeight="1">
      <c r="A27" s="15" t="s">
        <v>112</v>
      </c>
      <c r="E27" s="83"/>
      <c r="F27" s="50"/>
      <c r="G27" s="57"/>
      <c r="H27" s="50"/>
      <c r="I27" s="57"/>
      <c r="J27" s="57"/>
      <c r="K27" s="57"/>
    </row>
    <row r="28" spans="2:11" ht="12.75" customHeight="1">
      <c r="B28" s="4" t="s">
        <v>52</v>
      </c>
      <c r="E28" s="62">
        <v>11795</v>
      </c>
      <c r="F28" s="48"/>
      <c r="G28" s="58">
        <v>4282</v>
      </c>
      <c r="H28" s="48"/>
      <c r="I28" s="58"/>
      <c r="J28" s="58">
        <v>28610</v>
      </c>
      <c r="K28" s="59"/>
    </row>
    <row r="29" spans="2:11" ht="12.75" customHeight="1" hidden="1">
      <c r="B29" s="4" t="s">
        <v>31</v>
      </c>
      <c r="E29" s="62">
        <v>0</v>
      </c>
      <c r="F29" s="48"/>
      <c r="G29" s="58">
        <v>0</v>
      </c>
      <c r="H29" s="48"/>
      <c r="I29" s="58"/>
      <c r="J29" s="58">
        <v>0</v>
      </c>
      <c r="K29" s="59"/>
    </row>
    <row r="30" spans="2:11" ht="12.75" customHeight="1">
      <c r="B30" s="4" t="s">
        <v>101</v>
      </c>
      <c r="C30" s="20" t="s">
        <v>173</v>
      </c>
      <c r="E30" s="62">
        <f>162571+17018</f>
        <v>179589</v>
      </c>
      <c r="F30" s="48"/>
      <c r="G30" s="58">
        <v>77067</v>
      </c>
      <c r="H30" s="48"/>
      <c r="I30" s="58"/>
      <c r="J30" s="58">
        <f>125110+10520</f>
        <v>135630</v>
      </c>
      <c r="K30" s="59"/>
    </row>
    <row r="31" spans="2:11" ht="12.75" customHeight="1">
      <c r="B31" s="4" t="s">
        <v>37</v>
      </c>
      <c r="E31" s="103">
        <v>757</v>
      </c>
      <c r="F31" s="48"/>
      <c r="G31" s="58">
        <v>553</v>
      </c>
      <c r="H31" s="48"/>
      <c r="I31" s="58"/>
      <c r="J31" s="58">
        <v>755</v>
      </c>
      <c r="K31" s="59"/>
    </row>
    <row r="32" spans="2:11" ht="12.75" customHeight="1">
      <c r="B32" s="4" t="s">
        <v>74</v>
      </c>
      <c r="E32" s="103">
        <f>2930+36</f>
        <v>2966</v>
      </c>
      <c r="F32" s="48"/>
      <c r="G32" s="58"/>
      <c r="H32" s="48"/>
      <c r="I32" s="58"/>
      <c r="J32" s="58">
        <v>3094</v>
      </c>
      <c r="K32" s="59"/>
    </row>
    <row r="33" spans="2:11" ht="12.75" customHeight="1">
      <c r="B33" s="4" t="s">
        <v>32</v>
      </c>
      <c r="C33" s="20">
        <v>24</v>
      </c>
      <c r="E33" s="62">
        <v>11505</v>
      </c>
      <c r="F33" s="48"/>
      <c r="G33" s="58">
        <v>3094</v>
      </c>
      <c r="H33" s="48"/>
      <c r="I33" s="58"/>
      <c r="J33" s="58">
        <v>10766</v>
      </c>
      <c r="K33" s="59"/>
    </row>
    <row r="34" spans="2:11" ht="12.75" customHeight="1">
      <c r="B34" s="4" t="s">
        <v>33</v>
      </c>
      <c r="E34" s="62">
        <v>10897</v>
      </c>
      <c r="F34" s="48"/>
      <c r="G34" s="58">
        <v>5926</v>
      </c>
      <c r="H34" s="48"/>
      <c r="I34" s="58"/>
      <c r="J34" s="67">
        <v>9511</v>
      </c>
      <c r="K34" s="59"/>
    </row>
    <row r="35" spans="5:11" ht="12.75" customHeight="1">
      <c r="E35" s="104">
        <f>+SUM(E28:E34)</f>
        <v>217509</v>
      </c>
      <c r="F35" s="48"/>
      <c r="G35" s="58">
        <f>+SUM(G28:G34)</f>
        <v>90922</v>
      </c>
      <c r="H35" s="48"/>
      <c r="I35" s="58"/>
      <c r="J35" s="105">
        <f>+SUM(J28:J34)</f>
        <v>188366</v>
      </c>
      <c r="K35" s="59"/>
    </row>
    <row r="36" spans="5:11" ht="12.75" customHeight="1">
      <c r="E36" s="62"/>
      <c r="F36" s="48"/>
      <c r="G36" s="58"/>
      <c r="H36" s="48"/>
      <c r="I36" s="58"/>
      <c r="J36" s="58"/>
      <c r="K36" s="59"/>
    </row>
    <row r="37" spans="2:11" ht="12.75" customHeight="1">
      <c r="B37" s="109" t="s">
        <v>159</v>
      </c>
      <c r="C37" s="20"/>
      <c r="E37" s="62">
        <v>0</v>
      </c>
      <c r="F37" s="48"/>
      <c r="G37" s="58"/>
      <c r="H37" s="48"/>
      <c r="I37" s="58"/>
      <c r="J37" s="58">
        <v>0</v>
      </c>
      <c r="K37" s="59"/>
    </row>
    <row r="38" spans="5:11" ht="12.75" customHeight="1">
      <c r="E38" s="62"/>
      <c r="F38" s="50"/>
      <c r="G38" s="58"/>
      <c r="H38" s="50"/>
      <c r="I38" s="58"/>
      <c r="J38" s="58"/>
      <c r="K38" s="59"/>
    </row>
    <row r="39" spans="1:11" ht="12.75" customHeight="1" thickBot="1">
      <c r="A39" s="15" t="s">
        <v>114</v>
      </c>
      <c r="E39" s="106">
        <f>E35+E25+E37</f>
        <v>584345</v>
      </c>
      <c r="F39" s="50"/>
      <c r="G39" s="58"/>
      <c r="H39" s="50"/>
      <c r="I39" s="58"/>
      <c r="J39" s="107">
        <f>J35+J25+J37</f>
        <v>471772</v>
      </c>
      <c r="K39" s="59"/>
    </row>
    <row r="40" spans="5:11" ht="12.75" customHeight="1" thickTop="1">
      <c r="E40" s="62"/>
      <c r="F40" s="50"/>
      <c r="G40" s="58"/>
      <c r="H40" s="50"/>
      <c r="I40" s="58"/>
      <c r="J40" s="58"/>
      <c r="K40" s="59"/>
    </row>
    <row r="41" spans="1:11" ht="12.75" customHeight="1">
      <c r="A41" s="15" t="s">
        <v>115</v>
      </c>
      <c r="E41" s="83"/>
      <c r="F41" s="50"/>
      <c r="G41" s="57"/>
      <c r="H41" s="50"/>
      <c r="I41" s="57"/>
      <c r="J41" s="57"/>
      <c r="K41" s="59"/>
    </row>
    <row r="42" spans="1:11" ht="12.75" customHeight="1">
      <c r="A42" s="4" t="s">
        <v>122</v>
      </c>
      <c r="E42" s="83">
        <v>160773</v>
      </c>
      <c r="F42" s="50"/>
      <c r="G42" s="57">
        <v>132870</v>
      </c>
      <c r="H42" s="50"/>
      <c r="I42" s="57"/>
      <c r="J42" s="57">
        <v>146157</v>
      </c>
      <c r="K42" s="59"/>
    </row>
    <row r="43" spans="1:11" ht="12.75" customHeight="1">
      <c r="A43" s="4" t="s">
        <v>123</v>
      </c>
      <c r="B43" s="61"/>
      <c r="C43" s="61"/>
      <c r="D43" s="61"/>
      <c r="E43" s="62">
        <v>4358</v>
      </c>
      <c r="F43" s="48"/>
      <c r="G43" s="58">
        <v>-36573</v>
      </c>
      <c r="H43" s="48"/>
      <c r="I43" s="58"/>
      <c r="J43" s="58">
        <v>-4879</v>
      </c>
      <c r="K43" s="59"/>
    </row>
    <row r="44" spans="2:11" ht="3" customHeight="1">
      <c r="B44" s="61"/>
      <c r="C44" s="61"/>
      <c r="D44" s="61"/>
      <c r="E44" s="86"/>
      <c r="F44" s="50"/>
      <c r="G44" s="60"/>
      <c r="H44" s="50"/>
      <c r="I44" s="58"/>
      <c r="J44" s="60"/>
      <c r="K44" s="59"/>
    </row>
    <row r="45" spans="2:11" ht="3" customHeight="1">
      <c r="B45" s="61"/>
      <c r="C45" s="61"/>
      <c r="D45" s="61"/>
      <c r="E45" s="62"/>
      <c r="F45" s="50"/>
      <c r="G45" s="58"/>
      <c r="H45" s="50"/>
      <c r="I45" s="58"/>
      <c r="J45" s="58"/>
      <c r="K45" s="59"/>
    </row>
    <row r="46" spans="1:11" ht="12.75" customHeight="1">
      <c r="A46" s="15" t="s">
        <v>124</v>
      </c>
      <c r="E46" s="83">
        <f>+SUM(E42:E45)</f>
        <v>165131</v>
      </c>
      <c r="F46" s="50"/>
      <c r="G46" s="57">
        <f>+SUM(G42:G45)</f>
        <v>96297</v>
      </c>
      <c r="H46" s="50"/>
      <c r="I46" s="57"/>
      <c r="J46" s="57">
        <f>+SUM(J42:J45)</f>
        <v>141278</v>
      </c>
      <c r="K46" s="59"/>
    </row>
    <row r="47" spans="5:11" ht="5.25" customHeight="1">
      <c r="E47" s="83"/>
      <c r="F47" s="50"/>
      <c r="G47" s="57"/>
      <c r="H47" s="50"/>
      <c r="I47" s="57"/>
      <c r="J47" s="57"/>
      <c r="K47" s="59"/>
    </row>
    <row r="48" spans="1:11" ht="12.75" customHeight="1">
      <c r="A48" s="4" t="s">
        <v>125</v>
      </c>
      <c r="E48" s="83">
        <v>570</v>
      </c>
      <c r="F48" s="50"/>
      <c r="G48" s="57">
        <v>0</v>
      </c>
      <c r="H48" s="50"/>
      <c r="I48" s="57"/>
      <c r="J48" s="57">
        <v>756</v>
      </c>
      <c r="K48" s="59"/>
    </row>
    <row r="49" spans="5:11" ht="6" customHeight="1">
      <c r="E49" s="83"/>
      <c r="F49" s="50"/>
      <c r="G49" s="57"/>
      <c r="H49" s="50"/>
      <c r="I49" s="57"/>
      <c r="J49" s="57"/>
      <c r="K49" s="59"/>
    </row>
    <row r="50" spans="1:11" ht="12.75" customHeight="1">
      <c r="A50" s="4" t="s">
        <v>126</v>
      </c>
      <c r="E50" s="104">
        <f>E46+E48</f>
        <v>165701</v>
      </c>
      <c r="F50" s="50"/>
      <c r="G50" s="57"/>
      <c r="H50" s="50"/>
      <c r="I50" s="57"/>
      <c r="J50" s="105">
        <f>J46+J48</f>
        <v>142034</v>
      </c>
      <c r="K50" s="59"/>
    </row>
    <row r="51" spans="5:11" ht="12.75" customHeight="1">
      <c r="E51" s="83"/>
      <c r="F51" s="50"/>
      <c r="G51" s="57"/>
      <c r="H51" s="50"/>
      <c r="I51" s="57"/>
      <c r="J51" s="57"/>
      <c r="K51" s="59"/>
    </row>
    <row r="52" spans="1:11" ht="12.75" customHeight="1">
      <c r="A52" s="15" t="s">
        <v>127</v>
      </c>
      <c r="E52" s="83"/>
      <c r="F52" s="50"/>
      <c r="G52" s="57"/>
      <c r="H52" s="50"/>
      <c r="I52" s="57"/>
      <c r="J52" s="57"/>
      <c r="K52" s="59"/>
    </row>
    <row r="53" spans="1:11" ht="12.75" customHeight="1">
      <c r="A53" s="4" t="s">
        <v>128</v>
      </c>
      <c r="C53" s="20">
        <v>27</v>
      </c>
      <c r="E53" s="83">
        <f>308456+520</f>
        <v>308976</v>
      </c>
      <c r="F53" s="50"/>
      <c r="G53" s="57">
        <v>9675</v>
      </c>
      <c r="H53" s="50"/>
      <c r="I53" s="57"/>
      <c r="J53" s="57">
        <f>231433+525</f>
        <v>231958</v>
      </c>
      <c r="K53" s="59"/>
    </row>
    <row r="54" spans="1:11" ht="12.75" customHeight="1">
      <c r="A54" s="4" t="s">
        <v>157</v>
      </c>
      <c r="C54" s="20"/>
      <c r="E54" s="83">
        <v>0</v>
      </c>
      <c r="F54" s="50"/>
      <c r="G54" s="57"/>
      <c r="H54" s="50"/>
      <c r="I54" s="57"/>
      <c r="J54" s="57">
        <v>0</v>
      </c>
      <c r="K54" s="59"/>
    </row>
    <row r="55" spans="1:11" ht="12.75" customHeight="1">
      <c r="A55" s="4" t="s">
        <v>129</v>
      </c>
      <c r="E55" s="83">
        <v>476</v>
      </c>
      <c r="F55" s="50"/>
      <c r="G55" s="57">
        <v>196</v>
      </c>
      <c r="H55" s="50"/>
      <c r="I55" s="57"/>
      <c r="J55" s="57">
        <v>783</v>
      </c>
      <c r="K55" s="59"/>
    </row>
    <row r="56" spans="5:11" s="15" customFormat="1" ht="12.75" customHeight="1">
      <c r="E56" s="104">
        <f>SUM(E53:E55)</f>
        <v>309452</v>
      </c>
      <c r="F56" s="46"/>
      <c r="G56" s="62">
        <f>+SUM(G45:G55)</f>
        <v>106168</v>
      </c>
      <c r="H56" s="46"/>
      <c r="I56" s="62"/>
      <c r="J56" s="105">
        <f>SUM(J53:J55)</f>
        <v>232741</v>
      </c>
      <c r="K56" s="63"/>
    </row>
    <row r="57" spans="5:8" ht="12.75" customHeight="1">
      <c r="E57" s="91" t="s">
        <v>96</v>
      </c>
      <c r="F57" s="50"/>
      <c r="H57" s="50"/>
    </row>
    <row r="58" spans="1:11" ht="12.75" customHeight="1">
      <c r="A58" s="15" t="s">
        <v>130</v>
      </c>
      <c r="E58" s="83"/>
      <c r="F58" s="50"/>
      <c r="G58" s="57"/>
      <c r="H58" s="50"/>
      <c r="I58" s="57"/>
      <c r="J58" s="57"/>
      <c r="K58" s="59"/>
    </row>
    <row r="59" spans="1:11" ht="12.75" customHeight="1">
      <c r="A59" s="15"/>
      <c r="B59" s="4" t="s">
        <v>34</v>
      </c>
      <c r="C59" s="20" t="s">
        <v>174</v>
      </c>
      <c r="E59" s="62">
        <f>36002+13311</f>
        <v>49313</v>
      </c>
      <c r="F59" s="48"/>
      <c r="G59" s="58">
        <v>26118</v>
      </c>
      <c r="H59" s="48"/>
      <c r="I59" s="58"/>
      <c r="J59" s="58">
        <f>25233+8596</f>
        <v>33829</v>
      </c>
      <c r="K59" s="59"/>
    </row>
    <row r="60" spans="2:11" ht="12.75" customHeight="1">
      <c r="B60" s="4" t="s">
        <v>35</v>
      </c>
      <c r="C60" s="20">
        <v>27</v>
      </c>
      <c r="E60" s="103">
        <f>357+5381+44040+10101</f>
        <v>59879</v>
      </c>
      <c r="F60" s="48"/>
      <c r="G60" s="58">
        <v>27068</v>
      </c>
      <c r="H60" s="48"/>
      <c r="I60" s="58"/>
      <c r="J60" s="58">
        <f>482+2718+23472+36492</f>
        <v>63164</v>
      </c>
      <c r="K60" s="59"/>
    </row>
    <row r="61" spans="2:11" ht="12.75" customHeight="1" hidden="1">
      <c r="B61" s="4" t="s">
        <v>36</v>
      </c>
      <c r="E61" s="62">
        <v>0</v>
      </c>
      <c r="F61" s="48"/>
      <c r="G61" s="58">
        <v>0</v>
      </c>
      <c r="H61" s="48"/>
      <c r="I61" s="58"/>
      <c r="J61" s="58">
        <v>0</v>
      </c>
      <c r="K61" s="59"/>
    </row>
    <row r="62" spans="2:11" ht="12.75" customHeight="1" hidden="1">
      <c r="B62" s="4" t="s">
        <v>38</v>
      </c>
      <c r="E62" s="62">
        <v>0</v>
      </c>
      <c r="F62" s="48"/>
      <c r="G62" s="58">
        <v>0</v>
      </c>
      <c r="H62" s="48"/>
      <c r="I62" s="58"/>
      <c r="J62" s="58">
        <v>0</v>
      </c>
      <c r="K62" s="59"/>
    </row>
    <row r="63" spans="2:11" ht="12.75" customHeight="1">
      <c r="B63" s="4" t="s">
        <v>28</v>
      </c>
      <c r="E63" s="103">
        <v>0</v>
      </c>
      <c r="F63" s="48"/>
      <c r="G63" s="58">
        <v>3027</v>
      </c>
      <c r="H63" s="48"/>
      <c r="I63" s="58"/>
      <c r="J63" s="58">
        <v>4</v>
      </c>
      <c r="K63" s="59"/>
    </row>
    <row r="64" spans="2:11" ht="12.75" customHeight="1" hidden="1">
      <c r="B64" s="4" t="s">
        <v>51</v>
      </c>
      <c r="E64" s="62">
        <v>0</v>
      </c>
      <c r="F64" s="48"/>
      <c r="G64" s="58">
        <v>0</v>
      </c>
      <c r="H64" s="48"/>
      <c r="I64" s="58"/>
      <c r="J64" s="58">
        <v>0</v>
      </c>
      <c r="K64" s="59"/>
    </row>
    <row r="65" spans="5:11" ht="12.75" customHeight="1">
      <c r="E65" s="104">
        <f>+SUM(E59:E64)</f>
        <v>109192</v>
      </c>
      <c r="F65" s="48"/>
      <c r="G65" s="58">
        <f>+SUM(G59:G64)</f>
        <v>56213</v>
      </c>
      <c r="H65" s="48"/>
      <c r="I65" s="58"/>
      <c r="J65" s="105">
        <f>+SUM(J59:J64)</f>
        <v>96997</v>
      </c>
      <c r="K65" s="59"/>
    </row>
    <row r="66" spans="5:11" ht="3" customHeight="1">
      <c r="E66" s="62"/>
      <c r="F66" s="50"/>
      <c r="G66" s="58"/>
      <c r="H66" s="50"/>
      <c r="I66" s="57"/>
      <c r="J66" s="58"/>
      <c r="K66" s="59"/>
    </row>
    <row r="67" spans="1:11" ht="12.75" customHeight="1">
      <c r="A67" s="15" t="s">
        <v>131</v>
      </c>
      <c r="E67" s="62">
        <f>E65+E56</f>
        <v>418644</v>
      </c>
      <c r="F67" s="48"/>
      <c r="G67" s="58">
        <f>+G35-G65</f>
        <v>34709</v>
      </c>
      <c r="H67" s="48"/>
      <c r="I67" s="58"/>
      <c r="J67" s="58">
        <f>J65+J56</f>
        <v>329738</v>
      </c>
      <c r="K67" s="59"/>
    </row>
    <row r="68" spans="5:11" ht="3" customHeight="1">
      <c r="E68" s="86"/>
      <c r="F68" s="50"/>
      <c r="G68" s="60"/>
      <c r="H68" s="50"/>
      <c r="I68" s="58"/>
      <c r="J68" s="60"/>
      <c r="K68" s="59"/>
    </row>
    <row r="69" spans="1:12" ht="3" customHeight="1">
      <c r="A69" s="15"/>
      <c r="B69" s="15"/>
      <c r="C69" s="5"/>
      <c r="D69" s="21"/>
      <c r="E69" s="75"/>
      <c r="F69" s="22"/>
      <c r="G69" s="21"/>
      <c r="H69" s="22"/>
      <c r="I69" s="21"/>
      <c r="J69" s="21"/>
      <c r="K69" s="21"/>
      <c r="L69" s="21"/>
    </row>
    <row r="70" spans="1:11" s="15" customFormat="1" ht="12.75" customHeight="1">
      <c r="A70" s="15" t="s">
        <v>132</v>
      </c>
      <c r="E70" s="62">
        <f>E67+E50</f>
        <v>584345</v>
      </c>
      <c r="F70" s="49"/>
      <c r="G70" s="62">
        <f>+G67+SUM(G17:G24)</f>
        <v>106168</v>
      </c>
      <c r="H70" s="49"/>
      <c r="I70" s="62"/>
      <c r="J70" s="58">
        <f>J67+J50</f>
        <v>471772</v>
      </c>
      <c r="K70" s="63"/>
    </row>
    <row r="71" spans="1:12" ht="3" customHeight="1" thickBot="1">
      <c r="A71" s="15"/>
      <c r="B71" s="15"/>
      <c r="C71" s="5"/>
      <c r="E71" s="90"/>
      <c r="F71" s="49"/>
      <c r="G71" s="51"/>
      <c r="H71" s="49"/>
      <c r="I71" s="21"/>
      <c r="J71" s="51"/>
      <c r="K71" s="21"/>
      <c r="L71" s="15"/>
    </row>
    <row r="72" spans="5:10" ht="12.75" customHeight="1" thickTop="1">
      <c r="E72" s="92"/>
      <c r="F72" s="50"/>
      <c r="G72" s="56"/>
      <c r="H72" s="50"/>
      <c r="I72" s="56"/>
      <c r="J72" s="56"/>
    </row>
    <row r="73" spans="1:10" ht="12.75">
      <c r="A73" s="4" t="s">
        <v>147</v>
      </c>
      <c r="E73" s="92">
        <f>E46/E42</f>
        <v>1.0271065415212752</v>
      </c>
      <c r="F73" s="50"/>
      <c r="G73" s="56" t="e">
        <f>(+G72-G34)/#REF!</f>
        <v>#REF!</v>
      </c>
      <c r="H73" s="50"/>
      <c r="I73" s="56"/>
      <c r="J73" s="92">
        <f>J46/J42</f>
        <v>0.9666180887675582</v>
      </c>
    </row>
    <row r="74" spans="5:10" ht="12.75" customHeight="1">
      <c r="E74" s="92"/>
      <c r="F74" s="56"/>
      <c r="G74" s="56"/>
      <c r="H74" s="56"/>
      <c r="I74" s="56"/>
      <c r="J74" s="56"/>
    </row>
    <row r="75" spans="1:12" ht="12.75">
      <c r="A75" s="27" t="s">
        <v>141</v>
      </c>
      <c r="B75" s="27"/>
      <c r="C75" s="5"/>
      <c r="D75" s="33"/>
      <c r="E75" s="93"/>
      <c r="F75" s="33"/>
      <c r="G75" s="28"/>
      <c r="H75" s="33"/>
      <c r="I75" s="28"/>
      <c r="J75" s="33"/>
      <c r="K75" s="28"/>
      <c r="L75" s="30"/>
    </row>
    <row r="76" spans="1:12" ht="12.75">
      <c r="A76" s="27" t="s">
        <v>160</v>
      </c>
      <c r="B76" s="5"/>
      <c r="C76" s="5"/>
      <c r="D76" s="28"/>
      <c r="E76" s="93"/>
      <c r="F76" s="34"/>
      <c r="G76" s="28"/>
      <c r="H76" s="34"/>
      <c r="I76" s="28"/>
      <c r="J76" s="28"/>
      <c r="K76" s="28"/>
      <c r="L76" s="30"/>
    </row>
    <row r="77" spans="1:12" ht="12.75">
      <c r="A77" s="27"/>
      <c r="B77" s="5"/>
      <c r="D77" s="35"/>
      <c r="E77" s="76"/>
      <c r="F77" s="10"/>
      <c r="G77" s="9"/>
      <c r="H77" s="10"/>
      <c r="I77" s="9"/>
      <c r="J77" s="9"/>
      <c r="K77" s="9"/>
      <c r="L77" s="9"/>
    </row>
    <row r="78" spans="5:10" ht="12.75" customHeight="1">
      <c r="E78" s="92"/>
      <c r="F78" s="56"/>
      <c r="G78" s="56"/>
      <c r="H78" s="56"/>
      <c r="I78" s="56"/>
      <c r="J78" s="56"/>
    </row>
    <row r="79" spans="5:10" ht="12.75">
      <c r="E79" s="56"/>
      <c r="J79" s="73"/>
    </row>
    <row r="80" ht="14.25">
      <c r="A80" s="8"/>
    </row>
  </sheetData>
  <mergeCells count="2">
    <mergeCell ref="A1:L1"/>
    <mergeCell ref="A6:L6"/>
  </mergeCells>
  <printOptions horizontalCentered="1"/>
  <pageMargins left="0.5" right="0.51" top="0.5" bottom="0.5" header="0.5" footer="0.5"/>
  <pageSetup fitToHeight="1" fitToWidth="1" horizontalDpi="600" verticalDpi="600" orientation="portrait" paperSize="9" scale="91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SheetLayoutView="100" workbookViewId="0" topLeftCell="A1">
      <selection activeCell="I37" sqref="I37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2" t="s">
        <v>20</v>
      </c>
      <c r="B1" s="113"/>
      <c r="C1" s="113"/>
      <c r="D1" s="113"/>
      <c r="E1" s="113"/>
      <c r="F1" s="113"/>
      <c r="G1" s="113"/>
      <c r="H1" s="99"/>
    </row>
    <row r="2" spans="1:8" s="4" customFormat="1" ht="12.75">
      <c r="A2" s="13" t="s">
        <v>46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4" t="s">
        <v>30</v>
      </c>
      <c r="B6" s="117"/>
      <c r="C6" s="117"/>
      <c r="D6" s="117"/>
      <c r="E6" s="117"/>
      <c r="F6" s="117"/>
      <c r="G6" s="117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4"/>
      <c r="C9" s="44"/>
      <c r="D9" s="44"/>
    </row>
    <row r="10" spans="1:4" s="45" customFormat="1" ht="15.75">
      <c r="A10" s="43" t="s">
        <v>167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134</v>
      </c>
    </row>
    <row r="13" spans="1:6" s="4" customFormat="1" ht="12.75">
      <c r="A13" s="14"/>
      <c r="B13" s="6"/>
      <c r="C13" s="6"/>
      <c r="D13" s="6"/>
      <c r="E13" s="50" t="s">
        <v>133</v>
      </c>
      <c r="F13" s="50" t="s">
        <v>86</v>
      </c>
    </row>
    <row r="14" spans="4:10" s="4" customFormat="1" ht="12.75" customHeight="1">
      <c r="D14" s="49" t="s">
        <v>8</v>
      </c>
      <c r="E14" s="49"/>
      <c r="F14" s="49" t="s">
        <v>39</v>
      </c>
      <c r="G14" s="49"/>
      <c r="H14" s="49"/>
      <c r="I14" s="20" t="s">
        <v>135</v>
      </c>
      <c r="J14" s="20" t="s">
        <v>138</v>
      </c>
    </row>
    <row r="15" spans="4:10" s="4" customFormat="1" ht="12.75" customHeight="1">
      <c r="D15" s="49" t="s">
        <v>9</v>
      </c>
      <c r="E15" s="49" t="s">
        <v>10</v>
      </c>
      <c r="F15" s="49" t="s">
        <v>40</v>
      </c>
      <c r="G15" s="49" t="s">
        <v>41</v>
      </c>
      <c r="H15" s="49"/>
      <c r="I15" s="20" t="s">
        <v>136</v>
      </c>
      <c r="J15" s="20" t="s">
        <v>139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107</v>
      </c>
      <c r="D18" s="65">
        <v>146157</v>
      </c>
      <c r="E18" s="57">
        <v>0</v>
      </c>
      <c r="F18" s="57">
        <v>-15130</v>
      </c>
      <c r="G18" s="57">
        <f>+SUM(D18:F18)</f>
        <v>131027</v>
      </c>
      <c r="H18" s="57"/>
      <c r="I18" s="4">
        <v>530</v>
      </c>
      <c r="J18" s="73">
        <f>I18+G18</f>
        <v>131557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>
      <c r="A20" s="4" t="s">
        <v>92</v>
      </c>
      <c r="D20" s="57"/>
      <c r="E20" s="57"/>
      <c r="F20" s="57"/>
      <c r="G20" s="57"/>
      <c r="H20" s="57"/>
    </row>
    <row r="21" spans="1:10" s="4" customFormat="1" ht="12.75" customHeight="1">
      <c r="A21" s="4" t="s">
        <v>93</v>
      </c>
      <c r="D21" s="57">
        <v>0</v>
      </c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8" s="4" customFormat="1" ht="12.75" customHeight="1">
      <c r="D22" s="57"/>
      <c r="E22" s="57"/>
      <c r="F22" s="57"/>
      <c r="G22" s="57"/>
      <c r="H22" s="57"/>
    </row>
    <row r="23" spans="1:10" s="4" customFormat="1" ht="12.75" customHeight="1">
      <c r="A23" s="4" t="s">
        <v>137</v>
      </c>
      <c r="D23" s="58">
        <v>0</v>
      </c>
      <c r="E23" s="58">
        <v>0</v>
      </c>
      <c r="F23" s="67">
        <v>10251</v>
      </c>
      <c r="G23" s="57">
        <f>+SUM(D23:F23)</f>
        <v>10251</v>
      </c>
      <c r="H23" s="57"/>
      <c r="I23" s="57">
        <v>226</v>
      </c>
      <c r="J23" s="73">
        <f>I23+G23</f>
        <v>10477</v>
      </c>
    </row>
    <row r="24" spans="4:10" s="4" customFormat="1" ht="6" customHeight="1">
      <c r="D24" s="60"/>
      <c r="E24" s="60"/>
      <c r="F24" s="60"/>
      <c r="G24" s="60"/>
      <c r="H24" s="58"/>
      <c r="I24" s="60"/>
      <c r="J24" s="60"/>
    </row>
    <row r="25" spans="4:10" s="4" customFormat="1" ht="6" customHeight="1">
      <c r="D25" s="57"/>
      <c r="E25" s="57"/>
      <c r="F25" s="57"/>
      <c r="G25" s="57"/>
      <c r="H25" s="57"/>
      <c r="I25" s="57"/>
      <c r="J25" s="57"/>
    </row>
    <row r="26" spans="1:10" s="4" customFormat="1" ht="12.75" customHeight="1">
      <c r="A26" s="4" t="s">
        <v>169</v>
      </c>
      <c r="D26" s="58">
        <f>+SUM(D18:D24)</f>
        <v>146157</v>
      </c>
      <c r="E26" s="58">
        <f>+SUM(E18:E24)</f>
        <v>0</v>
      </c>
      <c r="F26" s="58">
        <f>+SUM(F18:F24)</f>
        <v>-4879</v>
      </c>
      <c r="G26" s="58">
        <f>+SUM(G18:G24)</f>
        <v>141278</v>
      </c>
      <c r="H26" s="58"/>
      <c r="I26" s="58">
        <f>+SUM(I17:I24)</f>
        <v>756</v>
      </c>
      <c r="J26" s="58">
        <f>+SUM(J17:J24)</f>
        <v>142034</v>
      </c>
    </row>
    <row r="27" spans="4:10" s="4" customFormat="1" ht="6" customHeight="1" thickBot="1">
      <c r="D27" s="64"/>
      <c r="E27" s="64"/>
      <c r="F27" s="64"/>
      <c r="G27" s="64"/>
      <c r="H27" s="58"/>
      <c r="I27" s="64"/>
      <c r="J27" s="64"/>
    </row>
    <row r="28" spans="1:10" s="66" customFormat="1" ht="12.75" customHeight="1" thickTop="1">
      <c r="A28" s="1"/>
      <c r="B28" s="1"/>
      <c r="C28" s="1"/>
      <c r="D28" s="2"/>
      <c r="E28" s="2"/>
      <c r="F28" s="2"/>
      <c r="G28" s="2"/>
      <c r="H28" s="2"/>
      <c r="I28" s="2" t="s">
        <v>96</v>
      </c>
      <c r="J28" s="2" t="s">
        <v>96</v>
      </c>
    </row>
    <row r="29" spans="4:6" s="4" customFormat="1" ht="12.75" customHeight="1">
      <c r="D29" s="5"/>
      <c r="E29" s="5"/>
      <c r="F29" s="5"/>
    </row>
    <row r="30" spans="4:9" s="4" customFormat="1" ht="12.75" customHeight="1">
      <c r="D30" s="5"/>
      <c r="E30" s="5"/>
      <c r="F30" s="5"/>
      <c r="I30" s="57"/>
    </row>
    <row r="31" spans="1:12" s="4" customFormat="1" ht="12.75" customHeight="1">
      <c r="A31" s="15" t="s">
        <v>158</v>
      </c>
      <c r="B31" s="15"/>
      <c r="C31" s="15"/>
      <c r="D31" s="79">
        <v>146157</v>
      </c>
      <c r="E31" s="83">
        <v>0</v>
      </c>
      <c r="F31" s="83">
        <v>-4879</v>
      </c>
      <c r="G31" s="83">
        <f>+SUM(D31:F31)</f>
        <v>141278</v>
      </c>
      <c r="H31" s="83"/>
      <c r="I31" s="83">
        <v>757</v>
      </c>
      <c r="J31" s="91">
        <f>G31+I31</f>
        <v>142035</v>
      </c>
      <c r="L31" s="73">
        <f>D31</f>
        <v>146157</v>
      </c>
    </row>
    <row r="32" spans="1:9" s="4" customFormat="1" ht="12.75" customHeight="1">
      <c r="A32" s="15"/>
      <c r="B32" s="15"/>
      <c r="C32" s="15"/>
      <c r="D32" s="83"/>
      <c r="E32" s="83"/>
      <c r="F32" s="83"/>
      <c r="G32" s="83"/>
      <c r="H32" s="83"/>
      <c r="I32" s="57"/>
    </row>
    <row r="33" spans="1:9" s="4" customFormat="1" ht="12.75" customHeight="1">
      <c r="A33" s="15" t="s">
        <v>92</v>
      </c>
      <c r="B33" s="15"/>
      <c r="C33" s="15"/>
      <c r="D33" s="83"/>
      <c r="E33" s="83"/>
      <c r="F33" s="83"/>
      <c r="G33" s="83"/>
      <c r="H33" s="83"/>
      <c r="I33" s="57"/>
    </row>
    <row r="34" spans="1:13" s="4" customFormat="1" ht="12.75" customHeight="1">
      <c r="A34" s="84" t="s">
        <v>93</v>
      </c>
      <c r="B34" s="15"/>
      <c r="C34" s="15"/>
      <c r="D34" s="83">
        <v>14615.8</v>
      </c>
      <c r="E34" s="83">
        <v>0</v>
      </c>
      <c r="F34" s="83"/>
      <c r="G34" s="83">
        <f>+SUM(D34:F34)</f>
        <v>14615.8</v>
      </c>
      <c r="H34" s="83"/>
      <c r="I34" s="57"/>
      <c r="J34" s="91">
        <f>G34+I34</f>
        <v>14615.8</v>
      </c>
      <c r="L34" s="4">
        <f>D34/12*10</f>
        <v>12179.833333333334</v>
      </c>
      <c r="M34" s="73"/>
    </row>
    <row r="35" spans="1:9" s="4" customFormat="1" ht="12.75" customHeight="1" hidden="1">
      <c r="A35" s="15"/>
      <c r="B35" s="15"/>
      <c r="C35" s="15"/>
      <c r="D35" s="83">
        <v>0</v>
      </c>
      <c r="E35" s="83">
        <v>0</v>
      </c>
      <c r="F35" s="83">
        <v>0</v>
      </c>
      <c r="G35" s="83">
        <f>+SUM(D35:F35)</f>
        <v>0</v>
      </c>
      <c r="H35" s="83"/>
      <c r="I35" s="57"/>
    </row>
    <row r="36" spans="1:12" s="4" customFormat="1" ht="12.75" customHeight="1">
      <c r="A36" s="15"/>
      <c r="B36" s="15"/>
      <c r="C36" s="15"/>
      <c r="D36" s="83"/>
      <c r="E36" s="83"/>
      <c r="F36" s="83"/>
      <c r="G36" s="83"/>
      <c r="H36" s="83"/>
      <c r="I36" s="57"/>
      <c r="L36" s="73">
        <f>SUM(L31:L34)</f>
        <v>158336.83333333334</v>
      </c>
    </row>
    <row r="37" spans="1:10" s="4" customFormat="1" ht="12.75" customHeight="1">
      <c r="A37" s="15" t="s">
        <v>137</v>
      </c>
      <c r="B37" s="15"/>
      <c r="C37" s="15"/>
      <c r="D37" s="62">
        <v>0</v>
      </c>
      <c r="E37" s="62">
        <v>0</v>
      </c>
      <c r="F37" s="85">
        <v>9237</v>
      </c>
      <c r="G37" s="83">
        <f>+SUM(D37:F37)+0.4</f>
        <v>9237.4</v>
      </c>
      <c r="H37" s="83"/>
      <c r="I37" s="83">
        <v>-187</v>
      </c>
      <c r="J37" s="91">
        <f>G37+I37</f>
        <v>9050.4</v>
      </c>
    </row>
    <row r="38" spans="1:10" s="4" customFormat="1" ht="6" customHeight="1">
      <c r="A38" s="15"/>
      <c r="B38" s="15"/>
      <c r="C38" s="15"/>
      <c r="D38" s="86"/>
      <c r="E38" s="86"/>
      <c r="F38" s="86"/>
      <c r="G38" s="86"/>
      <c r="H38" s="62"/>
      <c r="I38" s="86"/>
      <c r="J38" s="86"/>
    </row>
    <row r="39" spans="1:10" s="4" customFormat="1" ht="6" customHeight="1">
      <c r="A39" s="15"/>
      <c r="B39" s="15"/>
      <c r="C39" s="15"/>
      <c r="D39" s="83"/>
      <c r="E39" s="83"/>
      <c r="F39" s="83"/>
      <c r="G39" s="83"/>
      <c r="H39" s="83"/>
      <c r="I39" s="83"/>
      <c r="J39" s="83"/>
    </row>
    <row r="40" spans="1:10" s="4" customFormat="1" ht="12.75" customHeight="1">
      <c r="A40" s="15" t="s">
        <v>170</v>
      </c>
      <c r="B40" s="15"/>
      <c r="C40" s="15"/>
      <c r="D40" s="62">
        <f>+SUM(D31:D38)</f>
        <v>160772.8</v>
      </c>
      <c r="E40" s="62">
        <f>+SUM(E31:E38)</f>
        <v>0</v>
      </c>
      <c r="F40" s="62">
        <f>+SUM(F31:F38)</f>
        <v>4358</v>
      </c>
      <c r="G40" s="62">
        <f>+SUM(G31:G38)</f>
        <v>165131.19999999998</v>
      </c>
      <c r="H40" s="62"/>
      <c r="I40" s="62">
        <f>+SUM(I31:I38)</f>
        <v>570</v>
      </c>
      <c r="J40" s="62">
        <f>+SUM(J31:J38)</f>
        <v>165701.19999999998</v>
      </c>
    </row>
    <row r="41" spans="1:10" s="4" customFormat="1" ht="6" customHeight="1" thickBot="1">
      <c r="A41" s="15"/>
      <c r="B41" s="15"/>
      <c r="C41" s="15"/>
      <c r="D41" s="87"/>
      <c r="E41" s="87"/>
      <c r="F41" s="87"/>
      <c r="G41" s="87"/>
      <c r="H41" s="62"/>
      <c r="I41" s="87"/>
      <c r="J41" s="87"/>
    </row>
    <row r="42" spans="1:10" s="66" customFormat="1" ht="12.75" customHeight="1" thickTop="1">
      <c r="A42" s="1"/>
      <c r="B42" s="1"/>
      <c r="C42" s="1"/>
      <c r="D42" s="2" t="s">
        <v>96</v>
      </c>
      <c r="E42" s="2"/>
      <c r="F42" s="2" t="s">
        <v>96</v>
      </c>
      <c r="G42" s="2" t="s">
        <v>96</v>
      </c>
      <c r="H42" s="2"/>
      <c r="I42" s="2" t="s">
        <v>96</v>
      </c>
      <c r="J42" s="2" t="s">
        <v>96</v>
      </c>
    </row>
    <row r="43" spans="1:8" s="66" customFormat="1" ht="12.75" customHeight="1">
      <c r="A43" s="1"/>
      <c r="B43" s="1"/>
      <c r="C43" s="1"/>
      <c r="D43" s="2"/>
      <c r="E43" s="2"/>
      <c r="F43" s="2"/>
      <c r="G43" s="2"/>
      <c r="H43" s="2"/>
    </row>
    <row r="48" spans="4:8" s="1" customFormat="1" ht="12.75" customHeight="1">
      <c r="D48" s="2"/>
      <c r="E48" s="2"/>
      <c r="F48" s="2"/>
      <c r="G48" s="2"/>
      <c r="H48" s="2"/>
    </row>
    <row r="49" spans="1:8" s="1" customFormat="1" ht="12.75" customHeight="1">
      <c r="A49" s="4"/>
      <c r="D49" s="2"/>
      <c r="E49" s="2"/>
      <c r="F49" s="2"/>
      <c r="G49" s="2"/>
      <c r="H49" s="2"/>
    </row>
    <row r="50" spans="4:8" s="1" customFormat="1" ht="12.75" customHeight="1">
      <c r="D50" s="2"/>
      <c r="E50" s="2"/>
      <c r="F50" s="2"/>
      <c r="G50" s="2"/>
      <c r="H50" s="2"/>
    </row>
    <row r="51" spans="1:8" s="4" customFormat="1" ht="12.75">
      <c r="A51" s="27" t="s">
        <v>142</v>
      </c>
      <c r="B51" s="27"/>
      <c r="C51" s="5"/>
      <c r="D51" s="33"/>
      <c r="E51" s="28"/>
      <c r="F51" s="28"/>
      <c r="G51" s="33"/>
      <c r="H51" s="33"/>
    </row>
    <row r="52" spans="1:8" s="4" customFormat="1" ht="12.75">
      <c r="A52" s="27" t="s">
        <v>161</v>
      </c>
      <c r="B52" s="5"/>
      <c r="C52" s="5"/>
      <c r="D52" s="28"/>
      <c r="E52" s="28"/>
      <c r="F52" s="28"/>
      <c r="G52" s="28"/>
      <c r="H52" s="28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</sheetData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1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zoomScaleSheetLayoutView="110" workbookViewId="0" topLeftCell="A1">
      <selection activeCell="A12" sqref="A12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2" t="s">
        <v>20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4" customFormat="1" ht="12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54</v>
      </c>
      <c r="B9" s="43"/>
      <c r="C9" s="44"/>
      <c r="D9" s="44"/>
    </row>
    <row r="10" spans="1:4" s="45" customFormat="1" ht="15.75">
      <c r="A10" s="43" t="s">
        <v>168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50</v>
      </c>
      <c r="I11" s="50"/>
      <c r="J11" s="49" t="s">
        <v>48</v>
      </c>
    </row>
    <row r="12" spans="1:10" s="45" customFormat="1" ht="15.75">
      <c r="A12" s="43"/>
      <c r="B12" s="43"/>
      <c r="C12" s="44"/>
      <c r="D12" s="44"/>
      <c r="H12" s="49" t="s">
        <v>49</v>
      </c>
      <c r="I12" s="50"/>
      <c r="J12" s="50" t="s">
        <v>49</v>
      </c>
    </row>
    <row r="13" spans="8:10" ht="12.75">
      <c r="H13" s="47">
        <v>39447</v>
      </c>
      <c r="I13" s="50"/>
      <c r="J13" s="77">
        <v>39082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42</v>
      </c>
      <c r="H15" s="78"/>
      <c r="J15" s="66"/>
    </row>
    <row r="16" spans="1:10" s="4" customFormat="1" ht="12.75">
      <c r="A16" s="4" t="s">
        <v>61</v>
      </c>
      <c r="H16" s="79">
        <v>9201</v>
      </c>
      <c r="I16" s="65"/>
      <c r="J16" s="65">
        <v>11078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73</v>
      </c>
      <c r="H19" s="79">
        <v>8537</v>
      </c>
      <c r="I19" s="65"/>
      <c r="J19" s="65">
        <v>14796</v>
      </c>
    </row>
    <row r="20" spans="2:10" s="4" customFormat="1" ht="12.75" hidden="1">
      <c r="B20" s="4" t="s">
        <v>83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16173</v>
      </c>
      <c r="I21" s="65"/>
      <c r="J21" s="65">
        <v>16209</v>
      </c>
    </row>
    <row r="22" spans="2:10" s="4" customFormat="1" ht="12.75">
      <c r="B22" s="4" t="s">
        <v>71</v>
      </c>
      <c r="H22" s="79">
        <v>0</v>
      </c>
      <c r="I22" s="65"/>
      <c r="J22" s="65">
        <v>-3175</v>
      </c>
    </row>
    <row r="23" spans="2:10" s="4" customFormat="1" ht="12.75">
      <c r="B23" s="4" t="s">
        <v>94</v>
      </c>
      <c r="H23" s="79">
        <v>-392</v>
      </c>
      <c r="I23" s="65"/>
      <c r="J23" s="65">
        <v>-4216</v>
      </c>
    </row>
    <row r="24" spans="2:10" s="4" customFormat="1" ht="12.75">
      <c r="B24" s="4" t="s">
        <v>88</v>
      </c>
      <c r="H24" s="79">
        <v>0</v>
      </c>
      <c r="I24" s="65"/>
      <c r="J24" s="65">
        <v>0</v>
      </c>
    </row>
    <row r="25" spans="2:10" s="4" customFormat="1" ht="12.75">
      <c r="B25" s="4" t="s">
        <v>70</v>
      </c>
      <c r="H25" s="79">
        <v>0</v>
      </c>
      <c r="I25" s="65"/>
      <c r="J25" s="65">
        <v>1144</v>
      </c>
    </row>
    <row r="26" spans="2:10" s="4" customFormat="1" ht="12.75" hidden="1">
      <c r="B26" s="4" t="s">
        <v>143</v>
      </c>
      <c r="H26" s="79">
        <v>0</v>
      </c>
      <c r="I26" s="65"/>
      <c r="J26" s="65">
        <v>0</v>
      </c>
    </row>
    <row r="27" spans="2:10" s="4" customFormat="1" ht="12.75" hidden="1">
      <c r="B27" s="4" t="s">
        <v>87</v>
      </c>
      <c r="H27" s="79">
        <v>0</v>
      </c>
      <c r="I27" s="65"/>
      <c r="J27" s="65">
        <v>0</v>
      </c>
    </row>
    <row r="28" spans="8:10" s="4" customFormat="1" ht="6" customHeight="1">
      <c r="H28" s="80"/>
      <c r="I28" s="67"/>
      <c r="J28" s="69"/>
    </row>
    <row r="29" spans="8:10" s="4" customFormat="1" ht="6" customHeight="1">
      <c r="H29" s="79"/>
      <c r="I29" s="65"/>
      <c r="J29" s="65"/>
    </row>
    <row r="30" spans="1:10" s="4" customFormat="1" ht="12.75">
      <c r="A30" s="15" t="s">
        <v>13</v>
      </c>
      <c r="H30" s="79">
        <f>+SUM(H16:H28)</f>
        <v>33519</v>
      </c>
      <c r="I30" s="65"/>
      <c r="J30" s="65">
        <f>+SUM(J16:J28)</f>
        <v>35836</v>
      </c>
    </row>
    <row r="31" spans="8:10" s="4" customFormat="1" ht="6" customHeight="1">
      <c r="H31" s="79"/>
      <c r="I31" s="65"/>
      <c r="J31" s="57"/>
    </row>
    <row r="32" spans="2:10" s="4" customFormat="1" ht="12.75">
      <c r="B32" s="4" t="s">
        <v>57</v>
      </c>
      <c r="H32" s="79"/>
      <c r="I32" s="65"/>
      <c r="J32" s="57"/>
    </row>
    <row r="33" spans="2:10" s="4" customFormat="1" ht="12.75">
      <c r="B33" s="4" t="s">
        <v>76</v>
      </c>
      <c r="H33" s="81">
        <v>16815</v>
      </c>
      <c r="I33" s="72"/>
      <c r="J33" s="72">
        <v>-19494</v>
      </c>
    </row>
    <row r="34" spans="2:10" s="4" customFormat="1" ht="12.75">
      <c r="B34" s="4" t="s">
        <v>58</v>
      </c>
      <c r="H34" s="79">
        <f>-43959-1</f>
        <v>-43960</v>
      </c>
      <c r="I34" s="65"/>
      <c r="J34" s="65">
        <f>10678-2488-2</f>
        <v>8188</v>
      </c>
    </row>
    <row r="35" spans="2:10" s="4" customFormat="1" ht="12.75">
      <c r="B35" s="4" t="s">
        <v>59</v>
      </c>
      <c r="H35" s="81">
        <v>15465</v>
      </c>
      <c r="I35" s="72"/>
      <c r="J35" s="72">
        <v>7889</v>
      </c>
    </row>
    <row r="36" spans="8:10" s="4" customFormat="1" ht="6" customHeight="1">
      <c r="H36" s="80"/>
      <c r="I36" s="67"/>
      <c r="J36" s="69"/>
    </row>
    <row r="37" spans="8:10" s="4" customFormat="1" ht="6" customHeight="1">
      <c r="H37" s="79"/>
      <c r="I37" s="65"/>
      <c r="J37" s="65"/>
    </row>
    <row r="38" spans="1:10" s="4" customFormat="1" ht="12.75">
      <c r="A38" s="15" t="s">
        <v>14</v>
      </c>
      <c r="H38" s="79">
        <f>+SUM(H30:H36)</f>
        <v>21839</v>
      </c>
      <c r="I38" s="65"/>
      <c r="J38" s="65">
        <f>+SUM(J30:J36)</f>
        <v>32419</v>
      </c>
    </row>
    <row r="39" spans="8:10" s="4" customFormat="1" ht="6" customHeight="1">
      <c r="H39" s="79"/>
      <c r="I39" s="65"/>
      <c r="J39" s="57"/>
    </row>
    <row r="40" spans="2:10" s="4" customFormat="1" ht="12.75">
      <c r="B40" s="4" t="s">
        <v>79</v>
      </c>
      <c r="H40" s="79">
        <v>0</v>
      </c>
      <c r="I40" s="65"/>
      <c r="J40" s="65">
        <v>0</v>
      </c>
    </row>
    <row r="41" spans="2:10" s="4" customFormat="1" ht="12.75">
      <c r="B41" s="4" t="s">
        <v>15</v>
      </c>
      <c r="H41" s="79">
        <f>-H21</f>
        <v>-16173</v>
      </c>
      <c r="I41" s="65"/>
      <c r="J41" s="65">
        <f>-J21</f>
        <v>-16209</v>
      </c>
    </row>
    <row r="42" spans="2:10" s="4" customFormat="1" ht="12.75">
      <c r="B42" s="4" t="s">
        <v>72</v>
      </c>
      <c r="H42" s="79">
        <f>-H22</f>
        <v>0</v>
      </c>
      <c r="I42" s="65"/>
      <c r="J42" s="65">
        <f>-J22</f>
        <v>3175</v>
      </c>
    </row>
    <row r="43" spans="2:10" s="4" customFormat="1" ht="12.75">
      <c r="B43" s="4" t="s">
        <v>62</v>
      </c>
      <c r="H43" s="79">
        <v>-14</v>
      </c>
      <c r="I43" s="65"/>
      <c r="J43" s="65">
        <v>-2001</v>
      </c>
    </row>
    <row r="44" spans="8:10" s="4" customFormat="1" ht="6" customHeight="1">
      <c r="H44" s="80"/>
      <c r="I44" s="67"/>
      <c r="J44" s="69"/>
    </row>
    <row r="45" spans="8:10" s="4" customFormat="1" ht="6" customHeight="1">
      <c r="H45" s="79"/>
      <c r="I45" s="65"/>
      <c r="J45" s="65"/>
    </row>
    <row r="46" spans="1:10" s="4" customFormat="1" ht="12.75">
      <c r="A46" s="15" t="s">
        <v>60</v>
      </c>
      <c r="H46" s="79">
        <f>+SUM(H38:H44)</f>
        <v>5652</v>
      </c>
      <c r="I46" s="65"/>
      <c r="J46" s="65">
        <f>+SUM(J38:J44)</f>
        <v>17384</v>
      </c>
    </row>
    <row r="47" spans="1:10" s="4" customFormat="1" ht="6" customHeight="1" thickBot="1">
      <c r="A47" s="15"/>
      <c r="H47" s="82"/>
      <c r="I47" s="67"/>
      <c r="J47" s="70"/>
    </row>
    <row r="48" spans="8:10" s="4" customFormat="1" ht="13.5" thickTop="1">
      <c r="H48" s="79"/>
      <c r="I48" s="65"/>
      <c r="J48" s="57"/>
    </row>
    <row r="49" spans="1:10" s="4" customFormat="1" ht="12.75">
      <c r="A49" s="15" t="s">
        <v>43</v>
      </c>
      <c r="H49" s="79"/>
      <c r="I49" s="65"/>
      <c r="J49" s="57"/>
    </row>
    <row r="50" spans="1:10" s="4" customFormat="1" ht="12.75">
      <c r="A50" s="15"/>
      <c r="B50" s="4" t="s">
        <v>100</v>
      </c>
      <c r="H50" s="79">
        <v>-13</v>
      </c>
      <c r="I50" s="65"/>
      <c r="J50" s="65">
        <v>-129</v>
      </c>
    </row>
    <row r="51" spans="1:10" s="4" customFormat="1" ht="12.75">
      <c r="A51" s="15"/>
      <c r="B51" s="4" t="s">
        <v>84</v>
      </c>
      <c r="H51" s="79">
        <v>-1</v>
      </c>
      <c r="I51" s="65"/>
      <c r="J51" s="65">
        <v>0</v>
      </c>
    </row>
    <row r="52" spans="2:10" s="4" customFormat="1" ht="12.75">
      <c r="B52" s="4" t="s">
        <v>171</v>
      </c>
      <c r="H52" s="79">
        <v>-2000</v>
      </c>
      <c r="I52" s="65"/>
      <c r="J52" s="65">
        <v>0</v>
      </c>
    </row>
    <row r="53" spans="2:10" s="4" customFormat="1" ht="12.75">
      <c r="B53" s="4" t="s">
        <v>154</v>
      </c>
      <c r="H53" s="79">
        <v>0</v>
      </c>
      <c r="I53" s="65"/>
      <c r="J53" s="65">
        <v>146</v>
      </c>
    </row>
    <row r="54" spans="2:10" s="4" customFormat="1" ht="12.75">
      <c r="B54" s="4" t="s">
        <v>155</v>
      </c>
      <c r="H54" s="79">
        <v>0</v>
      </c>
      <c r="I54" s="65"/>
      <c r="J54" s="65">
        <v>66</v>
      </c>
    </row>
    <row r="55" spans="2:10" s="4" customFormat="1" ht="12.75">
      <c r="B55" s="4" t="s">
        <v>78</v>
      </c>
      <c r="H55" s="79">
        <v>0</v>
      </c>
      <c r="I55" s="65"/>
      <c r="J55" s="65">
        <v>-66264</v>
      </c>
    </row>
    <row r="56" spans="2:10" s="4" customFormat="1" ht="12.75" hidden="1">
      <c r="B56" s="4" t="s">
        <v>77</v>
      </c>
      <c r="H56" s="79">
        <v>0</v>
      </c>
      <c r="I56" s="65"/>
      <c r="J56" s="65">
        <v>0</v>
      </c>
    </row>
    <row r="57" spans="2:10" s="4" customFormat="1" ht="12.75">
      <c r="B57" s="4" t="s">
        <v>82</v>
      </c>
      <c r="H57" s="79">
        <v>1297</v>
      </c>
      <c r="I57" s="65"/>
      <c r="J57" s="65">
        <v>12934</v>
      </c>
    </row>
    <row r="58" spans="2:10" s="4" customFormat="1" ht="12.75" hidden="1">
      <c r="B58" s="4" t="s">
        <v>144</v>
      </c>
      <c r="H58" s="79">
        <v>0</v>
      </c>
      <c r="I58" s="65"/>
      <c r="J58" s="65">
        <v>0</v>
      </c>
    </row>
    <row r="59" spans="2:10" s="4" customFormat="1" ht="12.75" hidden="1">
      <c r="B59" s="4" t="s">
        <v>104</v>
      </c>
      <c r="H59" s="79">
        <v>0</v>
      </c>
      <c r="I59" s="65"/>
      <c r="J59" s="65">
        <v>0</v>
      </c>
    </row>
    <row r="60" spans="2:10" s="4" customFormat="1" ht="12.75">
      <c r="B60" s="4" t="s">
        <v>103</v>
      </c>
      <c r="H60" s="79">
        <v>-9813</v>
      </c>
      <c r="I60" s="65"/>
      <c r="J60" s="65">
        <v>-8895</v>
      </c>
    </row>
    <row r="61" spans="2:10" s="4" customFormat="1" ht="12.75">
      <c r="B61" s="4" t="s">
        <v>165</v>
      </c>
      <c r="H61" s="79">
        <v>-739</v>
      </c>
      <c r="I61" s="65"/>
      <c r="J61" s="65">
        <v>3702</v>
      </c>
    </row>
    <row r="62" spans="1:10" s="4" customFormat="1" ht="12.75">
      <c r="A62" s="15"/>
      <c r="B62" s="4" t="s">
        <v>172</v>
      </c>
      <c r="H62" s="79">
        <v>110</v>
      </c>
      <c r="I62" s="65"/>
      <c r="J62" s="65">
        <v>-28</v>
      </c>
    </row>
    <row r="63" spans="8:10" s="4" customFormat="1" ht="6" customHeight="1">
      <c r="H63" s="80"/>
      <c r="I63" s="67"/>
      <c r="J63" s="69"/>
    </row>
    <row r="64" spans="8:10" s="4" customFormat="1" ht="6" customHeight="1">
      <c r="H64" s="79"/>
      <c r="I64" s="65"/>
      <c r="J64" s="65"/>
    </row>
    <row r="65" spans="1:10" s="4" customFormat="1" ht="12.75">
      <c r="A65" s="15" t="s">
        <v>145</v>
      </c>
      <c r="H65" s="79">
        <f>+SUM(H49:H63)</f>
        <v>-11159</v>
      </c>
      <c r="I65" s="65"/>
      <c r="J65" s="65">
        <f>+SUM(J49:J63)</f>
        <v>-58468</v>
      </c>
    </row>
    <row r="66" spans="1:10" s="4" customFormat="1" ht="6" customHeight="1" thickBot="1">
      <c r="A66" s="15"/>
      <c r="H66" s="82"/>
      <c r="I66" s="67"/>
      <c r="J66" s="70"/>
    </row>
    <row r="67" spans="8:10" s="4" customFormat="1" ht="13.5" thickTop="1">
      <c r="H67" s="79"/>
      <c r="I67" s="65"/>
      <c r="J67" s="57"/>
    </row>
    <row r="68" spans="1:10" s="4" customFormat="1" ht="12.75">
      <c r="A68" s="15" t="s">
        <v>44</v>
      </c>
      <c r="H68" s="79"/>
      <c r="I68" s="65"/>
      <c r="J68" s="57"/>
    </row>
    <row r="69" spans="1:10" s="4" customFormat="1" ht="12.75">
      <c r="A69" s="15"/>
      <c r="B69" s="4" t="s">
        <v>91</v>
      </c>
      <c r="H69" s="81">
        <v>14616</v>
      </c>
      <c r="I69" s="72"/>
      <c r="J69" s="72">
        <v>0</v>
      </c>
    </row>
    <row r="70" spans="1:10" s="4" customFormat="1" ht="12.75">
      <c r="A70" s="15"/>
      <c r="B70" s="4" t="s">
        <v>63</v>
      </c>
      <c r="H70" s="81">
        <f>20000+10355+4497</f>
        <v>34852</v>
      </c>
      <c r="I70" s="72"/>
      <c r="J70" s="72">
        <f>65449+18584</f>
        <v>84033</v>
      </c>
    </row>
    <row r="71" spans="1:10" s="4" customFormat="1" ht="12.75">
      <c r="A71" s="15"/>
      <c r="B71" s="4" t="s">
        <v>64</v>
      </c>
      <c r="H71" s="81">
        <v>-44806</v>
      </c>
      <c r="I71" s="72"/>
      <c r="J71" s="72">
        <v>-39781</v>
      </c>
    </row>
    <row r="72" spans="1:10" s="4" customFormat="1" ht="12.75">
      <c r="A72" s="15"/>
      <c r="B72" s="4" t="s">
        <v>65</v>
      </c>
      <c r="H72" s="81">
        <v>-433</v>
      </c>
      <c r="I72" s="72"/>
      <c r="J72" s="72">
        <v>-512</v>
      </c>
    </row>
    <row r="73" spans="1:10" s="4" customFormat="1" ht="12.75">
      <c r="A73" s="15"/>
      <c r="B73" s="4" t="s">
        <v>85</v>
      </c>
      <c r="H73" s="81">
        <v>0</v>
      </c>
      <c r="I73" s="72"/>
      <c r="J73" s="72">
        <v>0</v>
      </c>
    </row>
    <row r="74" spans="1:10" s="4" customFormat="1" ht="12.75" hidden="1">
      <c r="A74" s="15"/>
      <c r="B74" s="4" t="s">
        <v>89</v>
      </c>
      <c r="H74" s="79">
        <v>0</v>
      </c>
      <c r="I74" s="65"/>
      <c r="J74" s="65">
        <v>0</v>
      </c>
    </row>
    <row r="75" spans="1:10" s="4" customFormat="1" ht="12.75">
      <c r="A75" s="15"/>
      <c r="B75" s="4" t="s">
        <v>95</v>
      </c>
      <c r="H75" s="79">
        <v>0</v>
      </c>
      <c r="I75" s="65"/>
      <c r="J75" s="65">
        <v>288</v>
      </c>
    </row>
    <row r="76" spans="8:10" s="4" customFormat="1" ht="6" customHeight="1">
      <c r="H76" s="80"/>
      <c r="I76" s="67"/>
      <c r="J76" s="69"/>
    </row>
    <row r="77" spans="8:10" s="4" customFormat="1" ht="6" customHeight="1">
      <c r="H77" s="79"/>
      <c r="I77" s="65"/>
      <c r="J77" s="65"/>
    </row>
    <row r="78" spans="1:10" s="4" customFormat="1" ht="12.75">
      <c r="A78" s="15" t="s">
        <v>16</v>
      </c>
      <c r="H78" s="79">
        <f>+SUM(H68:H76)</f>
        <v>4229</v>
      </c>
      <c r="I78" s="65"/>
      <c r="J78" s="65">
        <f>+SUM(J68:J76)</f>
        <v>44028</v>
      </c>
    </row>
    <row r="79" spans="1:10" s="4" customFormat="1" ht="6" customHeight="1" thickBot="1">
      <c r="A79" s="15"/>
      <c r="H79" s="82"/>
      <c r="I79" s="67"/>
      <c r="J79" s="70"/>
    </row>
    <row r="80" spans="8:10" s="4" customFormat="1" ht="6" customHeight="1" thickTop="1">
      <c r="H80" s="79"/>
      <c r="I80" s="65"/>
      <c r="J80" s="57"/>
    </row>
    <row r="81" spans="1:10" s="4" customFormat="1" ht="12.75" hidden="1">
      <c r="A81" s="4" t="s">
        <v>17</v>
      </c>
      <c r="H81" s="79">
        <v>0</v>
      </c>
      <c r="I81" s="65"/>
      <c r="J81" s="57"/>
    </row>
    <row r="82" spans="8:10" s="4" customFormat="1" ht="6" customHeight="1">
      <c r="H82" s="79"/>
      <c r="I82" s="65"/>
      <c r="J82" s="57"/>
    </row>
    <row r="83" spans="1:10" s="4" customFormat="1" ht="12.75">
      <c r="A83" s="15" t="s">
        <v>99</v>
      </c>
      <c r="H83" s="79">
        <f>+H78+H65+H46</f>
        <v>-1278</v>
      </c>
      <c r="I83" s="65"/>
      <c r="J83" s="65">
        <f>+J78+J65+J46</f>
        <v>2944</v>
      </c>
    </row>
    <row r="84" spans="1:10" s="4" customFormat="1" ht="6" customHeight="1">
      <c r="A84" s="68"/>
      <c r="H84" s="79"/>
      <c r="I84" s="65"/>
      <c r="J84" s="65"/>
    </row>
    <row r="85" spans="1:10" s="4" customFormat="1" ht="12.75">
      <c r="A85" s="15" t="s">
        <v>105</v>
      </c>
      <c r="H85" s="79">
        <v>7321</v>
      </c>
      <c r="I85" s="65"/>
      <c r="J85" s="65">
        <v>4377</v>
      </c>
    </row>
    <row r="86" spans="8:10" s="4" customFormat="1" ht="6" customHeight="1">
      <c r="H86" s="80"/>
      <c r="I86" s="67"/>
      <c r="J86" s="69"/>
    </row>
    <row r="87" spans="8:10" s="4" customFormat="1" ht="6" customHeight="1">
      <c r="H87" s="79"/>
      <c r="I87" s="65"/>
      <c r="J87" s="65"/>
    </row>
    <row r="88" spans="1:10" s="4" customFormat="1" ht="12.75">
      <c r="A88" s="15" t="s">
        <v>106</v>
      </c>
      <c r="H88" s="79">
        <f>SUM(H83:H87)</f>
        <v>6043</v>
      </c>
      <c r="I88" s="65"/>
      <c r="J88" s="65">
        <f>SUM(J83:J87)</f>
        <v>7321</v>
      </c>
    </row>
    <row r="89" spans="1:10" s="4" customFormat="1" ht="6" customHeight="1" thickBot="1">
      <c r="A89" s="15"/>
      <c r="H89" s="82"/>
      <c r="I89" s="67"/>
      <c r="J89" s="70"/>
    </row>
    <row r="90" spans="8:10" s="4" customFormat="1" ht="6" customHeight="1" thickTop="1">
      <c r="H90" s="79"/>
      <c r="I90" s="65"/>
      <c r="J90" s="65"/>
    </row>
    <row r="91" spans="8:10" s="4" customFormat="1" ht="5.25" customHeight="1">
      <c r="H91" s="79"/>
      <c r="I91" s="65"/>
      <c r="J91" s="65"/>
    </row>
    <row r="92" spans="1:10" s="4" customFormat="1" ht="12.75">
      <c r="A92" s="15" t="s">
        <v>18</v>
      </c>
      <c r="H92" s="79"/>
      <c r="I92" s="65"/>
      <c r="J92" s="65"/>
    </row>
    <row r="93" spans="1:10" s="4" customFormat="1" ht="2.25" customHeight="1">
      <c r="A93" s="45"/>
      <c r="B93" s="45"/>
      <c r="C93" s="45"/>
      <c r="D93" s="45"/>
      <c r="E93" s="45"/>
      <c r="F93" s="45"/>
      <c r="H93" s="79"/>
      <c r="I93" s="65"/>
      <c r="J93" s="65"/>
    </row>
    <row r="94" spans="1:10" s="4" customFormat="1" ht="12.75">
      <c r="A94" s="4" t="s">
        <v>156</v>
      </c>
      <c r="H94" s="83">
        <v>527</v>
      </c>
      <c r="I94" s="57"/>
      <c r="J94" s="57">
        <v>527</v>
      </c>
    </row>
    <row r="95" spans="1:10" s="4" customFormat="1" ht="12.75">
      <c r="A95" s="4" t="s">
        <v>90</v>
      </c>
      <c r="H95" s="83">
        <f>'bs'!E34</f>
        <v>10897</v>
      </c>
      <c r="I95" s="57"/>
      <c r="J95" s="57">
        <v>9511</v>
      </c>
    </row>
    <row r="96" spans="1:10" s="4" customFormat="1" ht="12.75">
      <c r="A96" s="4" t="s">
        <v>19</v>
      </c>
      <c r="H96" s="83">
        <v>-5381</v>
      </c>
      <c r="I96" s="57"/>
      <c r="J96" s="57">
        <v>-2717</v>
      </c>
    </row>
    <row r="97" spans="8:10" s="4" customFormat="1" ht="6" customHeight="1">
      <c r="H97" s="80"/>
      <c r="I97" s="67"/>
      <c r="J97" s="69"/>
    </row>
    <row r="98" spans="8:10" s="4" customFormat="1" ht="6" customHeight="1">
      <c r="H98" s="79"/>
      <c r="I98" s="65"/>
      <c r="J98" s="65"/>
    </row>
    <row r="99" spans="8:10" s="4" customFormat="1" ht="12.75">
      <c r="H99" s="62">
        <f>+SUM(H94:H97)</f>
        <v>6043</v>
      </c>
      <c r="I99" s="58"/>
      <c r="J99" s="58">
        <f>+SUM(J94:J97)</f>
        <v>7321</v>
      </c>
    </row>
    <row r="100" spans="1:10" s="4" customFormat="1" ht="3" customHeight="1" thickBot="1">
      <c r="A100" s="15"/>
      <c r="H100" s="82"/>
      <c r="I100" s="67"/>
      <c r="J100" s="70"/>
    </row>
    <row r="101" spans="8:10" s="4" customFormat="1" ht="13.5" thickTop="1">
      <c r="H101" s="79" t="s">
        <v>96</v>
      </c>
      <c r="I101" s="65"/>
      <c r="J101" s="57"/>
    </row>
    <row r="102" spans="8:10" s="4" customFormat="1" ht="12.75">
      <c r="H102" s="65"/>
      <c r="I102" s="65"/>
      <c r="J102" s="57"/>
    </row>
    <row r="103" spans="8:10" s="4" customFormat="1" ht="12.75">
      <c r="H103" s="65"/>
      <c r="I103" s="65"/>
      <c r="J103" s="57"/>
    </row>
    <row r="104" spans="5:10" s="4" customFormat="1" ht="6" customHeight="1">
      <c r="E104" s="58"/>
      <c r="F104" s="58"/>
      <c r="H104" s="65"/>
      <c r="I104" s="65"/>
      <c r="J104" s="57"/>
    </row>
    <row r="105" spans="1:10" s="4" customFormat="1" ht="12.75">
      <c r="A105" s="27" t="s">
        <v>146</v>
      </c>
      <c r="B105" s="27"/>
      <c r="C105" s="5"/>
      <c r="D105" s="33"/>
      <c r="E105" s="28"/>
      <c r="F105" s="28"/>
      <c r="G105" s="33"/>
      <c r="H105" s="28"/>
      <c r="I105" s="28"/>
      <c r="J105" s="22"/>
    </row>
    <row r="106" spans="1:10" s="4" customFormat="1" ht="12.75">
      <c r="A106" s="27" t="s">
        <v>162</v>
      </c>
      <c r="B106" s="5"/>
      <c r="C106" s="5"/>
      <c r="D106" s="28"/>
      <c r="E106" s="28"/>
      <c r="F106" s="28"/>
      <c r="G106" s="34"/>
      <c r="H106" s="28"/>
      <c r="I106" s="28"/>
      <c r="J106" s="9"/>
    </row>
    <row r="107" spans="1:10" ht="12.75">
      <c r="A107" s="27" t="s">
        <v>55</v>
      </c>
      <c r="B107" s="1"/>
      <c r="C107" s="1"/>
      <c r="D107" s="1"/>
      <c r="E107" s="1"/>
      <c r="F107" s="1"/>
      <c r="G107" s="1"/>
      <c r="H107" s="3"/>
      <c r="I107" s="3"/>
      <c r="J107" s="74"/>
    </row>
    <row r="108" spans="1:10" ht="12.75">
      <c r="A108" s="1"/>
      <c r="B108" s="1"/>
      <c r="C108" s="1"/>
      <c r="D108" s="1"/>
      <c r="E108" s="1"/>
      <c r="F108" s="1"/>
      <c r="G108" s="1"/>
      <c r="H108" s="3"/>
      <c r="I108" s="3"/>
      <c r="J108" s="74"/>
    </row>
    <row r="109" spans="1:10" ht="12.75">
      <c r="A109" s="1"/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74">
        <f>H99-H88</f>
        <v>0</v>
      </c>
      <c r="I111" s="3"/>
      <c r="J111" s="74">
        <f>J99-J88</f>
        <v>0</v>
      </c>
    </row>
    <row r="112" ht="12.75">
      <c r="J112" s="74"/>
    </row>
    <row r="113" ht="12.75">
      <c r="J113" s="74"/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</sheetData>
  <mergeCells count="2">
    <mergeCell ref="A1:J1"/>
    <mergeCell ref="A6:J6"/>
  </mergeCells>
  <printOptions horizontalCentered="1"/>
  <pageMargins left="0.5" right="0.5" top="0.5" bottom="0.5" header="0.5" footer="0.5"/>
  <pageSetup fitToHeight="1" fitToWidth="1" horizontalDpi="300" verticalDpi="300" orientation="portrait" paperSize="9" scale="74" r:id="rId3"/>
  <headerFooter alignWithMargins="0">
    <oddFooter>&amp;C4</oddFooter>
  </headerFooter>
  <rowBreaks count="1" manualBreakCount="1">
    <brk id="10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2008-02-27T12:13:51Z</cp:lastPrinted>
  <dcterms:created xsi:type="dcterms:W3CDTF">2000-08-28T01:11:02Z</dcterms:created>
  <dcterms:modified xsi:type="dcterms:W3CDTF">2008-02-29T02:34:49Z</dcterms:modified>
  <cp:category/>
  <cp:version/>
  <cp:contentType/>
  <cp:contentStatus/>
</cp:coreProperties>
</file>